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ppsett" sheetId="1" state="visible" r:id="rId3"/>
    <sheet name="Fra ByggKalk" sheetId="2" state="visible" r:id="rId4"/>
    <sheet name="Kalkyleoversikt" sheetId="3" state="visible" r:id="rId5"/>
    <sheet name="Tilbu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1" authorId="0">
      <text>
        <r>
          <rPr>
            <sz val="10"/>
            <rFont val="Arial"/>
            <family val="2"/>
          </rPr>
          <t xml:space="preserve">Timekost, ikke timepris. Timeprisen ut til kunde kommer av påslaget i rad 23.</t>
        </r>
      </text>
    </comment>
    <comment ref="C18" authorId="0">
      <text>
        <r>
          <rPr>
            <sz val="10"/>
            <rFont val="Arial"/>
            <family val="2"/>
          </rPr>
          <t xml:space="preserve">Regnes av summen av materialer, arbeid, prosjektering og de tre underleverandørene.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6" authorId="0">
      <text>
        <r>
          <rPr>
            <sz val="10"/>
            <rFont val="Arial"/>
            <family val="2"/>
          </rPr>
          <t xml:space="preserve">Hentes fra arket «Fra ByggKalk» ut fra navnet i kolonne A. Står det 0 kr, stemmer ikke navnet.</t>
        </r>
      </text>
    </comment>
    <comment ref="K6" authorId="0">
      <text>
        <r>
          <rPr>
            <sz val="10"/>
            <rFont val="Arial"/>
            <family val="2"/>
          </rPr>
          <t xml:space="preserve">Rigg og drift regnes av materialer + arbeid + prosjektering + de tre underleverandørene.</t>
        </r>
      </text>
    </comment>
  </commentList>
</comments>
</file>

<file path=xl/sharedStrings.xml><?xml version="1.0" encoding="utf-8"?>
<sst xmlns="http://schemas.openxmlformats.org/spreadsheetml/2006/main" count="165" uniqueCount="134">
  <si>
    <t xml:space="preserve">EasySatBox ByggKalk – Huspriser</t>
  </si>
  <si>
    <t xml:space="preserve">Dekningskalkyle for byggmestere. Fyll inn de blå tallene på dette arket én gang – resten regner seg selv.</t>
  </si>
  <si>
    <t xml:space="preserve">FIRMA</t>
  </si>
  <si>
    <t xml:space="preserve">Firmanavn</t>
  </si>
  <si>
    <t xml:space="preserve">Ditt Byggmesterfirma AS</t>
  </si>
  <si>
    <t xml:space="preserve">Vises øverst på tilbudet til kunden.</t>
  </si>
  <si>
    <t xml:space="preserve">Organisasjonsnummer</t>
  </si>
  <si>
    <t xml:space="preserve">000 000 000</t>
  </si>
  <si>
    <t xml:space="preserve">Kalkylen gjelder fra</t>
  </si>
  <si>
    <t xml:space="preserve">2026-09-05</t>
  </si>
  <si>
    <t xml:space="preserve">Dato prisene er hentet inn. Oppdater når du legger inn ny prisfil i ByggKalk.</t>
  </si>
  <si>
    <t xml:space="preserve">EGNE KOSTNADER</t>
  </si>
  <si>
    <t xml:space="preserve">Timekost egne folk (eks. mva)</t>
  </si>
  <si>
    <t xml:space="preserve">Lønn + sosiale kostnader + verktøy og bil – IKKE timeprisen du fakturerer. Påslaget under gjør den om til salgspris.</t>
  </si>
  <si>
    <t xml:space="preserve">Justering av kalkulerte timer</t>
  </si>
  <si>
    <t xml:space="preserve">ByggKalk regner normtimer. 1,10 = du legger på 10 % for oppstart, rydding og venting. Sett 1,00 om du stoler på normtallet.</t>
  </si>
  <si>
    <t xml:space="preserve">UNDERLEVERANDØRER  (typiske satser – overstyres pr. bygg i Kalkyleoversikt)</t>
  </si>
  <si>
    <t xml:space="preserve">Rørlegger, kr pr. m² BRA</t>
  </si>
  <si>
    <t xml:space="preserve">Erfaringstall. Har du tilbud, skriv det rett inn i Kalkyleoversikt i stedet.</t>
  </si>
  <si>
    <t xml:space="preserve">Elektriker, kr pr. m² BRA</t>
  </si>
  <si>
    <t xml:space="preserve">Samme – erfaringstall til du har tilbudet.</t>
  </si>
  <si>
    <t xml:space="preserve">Grunn og fundament, kr pr. m² BYA</t>
  </si>
  <si>
    <t xml:space="preserve">Graving, masser, ringmur og plate. Varierer mest med grunnforhold – sjekk hver tomt.</t>
  </si>
  <si>
    <t xml:space="preserve">Rigg og drift, % av øvrig kostnad</t>
  </si>
  <si>
    <t xml:space="preserve">Brakke, container, stillas, kran, forsikring, HMS. 4–7 % er vanlig på småhus.</t>
  </si>
  <si>
    <t xml:space="preserve">PÅSLAG – FRA KOSTNAD TIL SALGSPRIS</t>
  </si>
  <si>
    <t xml:space="preserve">Post</t>
  </si>
  <si>
    <t xml:space="preserve">Påslag</t>
  </si>
  <si>
    <t xml:space="preserve">Merknad</t>
  </si>
  <si>
    <t xml:space="preserve">Materialer</t>
  </si>
  <si>
    <t xml:space="preserve">Dekker svinn, frakt, håndtering og fortjeneste på varene.</t>
  </si>
  <si>
    <t xml:space="preserve">Arbeid (egne folk)</t>
  </si>
  <si>
    <t xml:space="preserve">Fra timekost til timepris. 680 kr + 45 % = 986 kr/t ut til kunde.</t>
  </si>
  <si>
    <t xml:space="preserve">Prosjektering og byggesak</t>
  </si>
  <si>
    <t xml:space="preserve">Arkitekt, ansvarsrett, søknad, gebyrer.</t>
  </si>
  <si>
    <t xml:space="preserve">Rørlegger</t>
  </si>
  <si>
    <t xml:space="preserve">Påslag på underleverandør – dekker koordinering og risiko.</t>
  </si>
  <si>
    <t xml:space="preserve">Elektriker</t>
  </si>
  <si>
    <t xml:space="preserve">Grunn og fundament</t>
  </si>
  <si>
    <t xml:space="preserve">Rigg og drift</t>
  </si>
  <si>
    <t xml:space="preserve">Uforutsett</t>
  </si>
  <si>
    <t xml:space="preserve">Reserve på hele salgssummen. Kutt den bort, og den første overraskelsen spiser fortjenesten.</t>
  </si>
  <si>
    <t xml:space="preserve">MVA OG INDEKS</t>
  </si>
  <si>
    <t xml:space="preserve">Merverdiavgift</t>
  </si>
  <si>
    <t xml:space="preserve">25 % på bygg til privatkunde.</t>
  </si>
  <si>
    <t xml:space="preserve">Indeksjustering siden kalkyledato</t>
  </si>
  <si>
    <t xml:space="preserve">SSB byggekostnadsindeks for boligblokk/enebolig. Har prisene steget 3 % siden kalkylen, skriv 3 % – da løftes alle salgsprisene uten at du regner på nytt.</t>
  </si>
  <si>
    <t xml:space="preserve">SLIK LESER DU FARGENE</t>
  </si>
  <si>
    <t xml:space="preserve">Blå tall på gul bunn</t>
  </si>
  <si>
    <t xml:space="preserve">Dette skriver du inn selv.</t>
  </si>
  <si>
    <t xml:space="preserve">Grønn skrift</t>
  </si>
  <si>
    <t xml:space="preserve">Hentet fra et annet ark – ikke rør.</t>
  </si>
  <si>
    <t xml:space="preserve">Svart skrift</t>
  </si>
  <si>
    <t xml:space="preserve">Formel som regner selv – ikke rør.</t>
  </si>
  <si>
    <t xml:space="preserve">Fra ByggKalk</t>
  </si>
  <si>
    <t xml:space="preserve">Kjør kalkylen i ByggKalk (byggkalk.easysatbox.no), trykk «📊 Regneark (Excel)» og les av to tall: materialsummen og timetallet. Skriv dem inn her – én rad pr. bygg. Kalkyleoversikten henter dem selv.</t>
  </si>
  <si>
    <t xml:space="preserve">Byggetype</t>
  </si>
  <si>
    <t xml:space="preserve">Materialer inkl. mva</t>
  </si>
  <si>
    <t xml:space="preserve">Materialer eks. mva</t>
  </si>
  <si>
    <t xml:space="preserve">Timer fra ByggKalk</t>
  </si>
  <si>
    <t xml:space="preserve">Kalkylen kjørt</t>
  </si>
  <si>
    <t xml:space="preserve">Notat – hva kalkylen omfatter</t>
  </si>
  <si>
    <t xml:space="preserve">June 110 m²</t>
  </si>
  <si>
    <t xml:space="preserve">Eksempelrad. Komplett bygg fra ByggKalk: ringmur, plate 300 iso, yttervegg 10363, etasjeskiller 223 lydgulv, saltak 22°. Uten kjøkken og bad.</t>
  </si>
  <si>
    <t xml:space="preserve">Line 130 m²</t>
  </si>
  <si>
    <t xml:space="preserve">Eksempelrad. Samme oppbygning, én etasje med større grunnflate.</t>
  </si>
  <si>
    <t xml:space="preserve">Adam 150 m²</t>
  </si>
  <si>
    <t xml:space="preserve">Eksempelrad. To etasjer, I-bjelke 300 i etasjeskilleren.</t>
  </si>
  <si>
    <t xml:space="preserve">De tre radene over er oppdiktede eksempler som viser formatet – skriv over dem med dine egne bygg og dine egne tall fra ByggKalk.</t>
  </si>
  <si>
    <t xml:space="preserve">Kalkyleoversikt – dekningsbidrag pr. byggetype</t>
  </si>
  <si>
    <t xml:space="preserve">Blå felt skriver du inn. Grønne henter fra «Fra ByggKalk». Resten regner seg selv fra satsene i Oppsett.</t>
  </si>
  <si>
    <t xml:space="preserve">HUSET – DET DU LEGGER INN</t>
  </si>
  <si>
    <t xml:space="preserve">INNTAKSKOSTNAD (det huset koster deg)</t>
  </si>
  <si>
    <t xml:space="preserve">SALGSPRIS PR. POST (kostnad + påslag)</t>
  </si>
  <si>
    <t xml:space="preserve">RESULTAT</t>
  </si>
  <si>
    <t xml:space="preserve">BRA
m²</t>
  </si>
  <si>
    <t xml:space="preserve">BYA
m²</t>
  </si>
  <si>
    <t xml:space="preserve">Materialer
eks. mva</t>
  </si>
  <si>
    <t xml:space="preserve">Timer</t>
  </si>
  <si>
    <t xml:space="preserve">Prosjektering
og byggesak</t>
  </si>
  <si>
    <t xml:space="preserve">Arbeidskost</t>
  </si>
  <si>
    <t xml:space="preserve">Grunn og
fundament</t>
  </si>
  <si>
    <t xml:space="preserve">Rigg
og drift</t>
  </si>
  <si>
    <t xml:space="preserve">SUM
KOSTNAD</t>
  </si>
  <si>
    <t xml:space="preserve">Arbeid</t>
  </si>
  <si>
    <t xml:space="preserve">Prosj./
byggesak</t>
  </si>
  <si>
    <t xml:space="preserve">Grunn/
fundament</t>
  </si>
  <si>
    <t xml:space="preserve">SALGSPRIS
eks. mva</t>
  </si>
  <si>
    <t xml:space="preserve">SALGSPRIS
inkl. mva</t>
  </si>
  <si>
    <t xml:space="preserve">Dekningsbidrag
kr</t>
  </si>
  <si>
    <t xml:space="preserve">DB
%</t>
  </si>
  <si>
    <t xml:space="preserve">Kr/m² BRA
inkl. mva</t>
  </si>
  <si>
    <t xml:space="preserve">Timer
pr. m²</t>
  </si>
  <si>
    <t xml:space="preserve">Snitt / sum</t>
  </si>
  <si>
    <t xml:space="preserve">De tre første radene er oppdiktede eksempler som viser hvordan arket virker – skriv over dem med dine egne bygg. Navnet i kolonne A må stå likt som på arket «Fra ByggKalk», ellers finner ikke oppslaget materialene.</t>
  </si>
  <si>
    <t xml:space="preserve">PRISTILBUD</t>
  </si>
  <si>
    <t xml:space="preserve">Skriv byggetypen nøyaktig som i Kalkyleoversikt – hele tilbudet fylles ut av seg selv.</t>
  </si>
  <si>
    <t xml:space="preserve">Bruksareal BRA</t>
  </si>
  <si>
    <t xml:space="preserve">Bebygd areal BYA</t>
  </si>
  <si>
    <t xml:space="preserve">Tilbudsdato</t>
  </si>
  <si>
    <t xml:space="preserve">Tilbudet gjelder til</t>
  </si>
  <si>
    <t xml:space="preserve">2026-10-05</t>
  </si>
  <si>
    <t xml:space="preserve">DETTE ER MED I PRISEN</t>
  </si>
  <si>
    <t xml:space="preserve">Med i prisen</t>
  </si>
  <si>
    <t xml:space="preserve">Pris inkl. mva</t>
  </si>
  <si>
    <t xml:space="preserve">Sett «nei» i kolonne C på det kunden tar selv – prisen trekkes fra summen automatisk.</t>
  </si>
  <si>
    <t xml:space="preserve">Materialer og byggesett</t>
  </si>
  <si>
    <t xml:space="preserve">ja</t>
  </si>
  <si>
    <t xml:space="preserve">Arbeid – tømrer</t>
  </si>
  <si>
    <t xml:space="preserve">SAMLET PRIS INKL. MVA</t>
  </si>
  <si>
    <t xml:space="preserve">Herav merverdiavgift</t>
  </si>
  <si>
    <t xml:space="preserve">Pris pr. m² BRA inkl. mva</t>
  </si>
  <si>
    <t xml:space="preserve">IKKE MED I PRISEN</t>
  </si>
  <si>
    <t xml:space="preserve">•  Tomt, tomtekostnader og tilknytningsavgifter</t>
  </si>
  <si>
    <t xml:space="preserve">•  Kjøkkeninnredning og hvitevarer</t>
  </si>
  <si>
    <t xml:space="preserve">•  Baderomsinnredning ut over det som er avtalt</t>
  </si>
  <si>
    <t xml:space="preserve">•  Maling og overflatebehandling innvendig</t>
  </si>
  <si>
    <t xml:space="preserve">•  Utvendig belegg, plattinger, gjerde og beplantning</t>
  </si>
  <si>
    <t xml:space="preserve">•  Byggestrøm og vann i byggeperioden</t>
  </si>
  <si>
    <t xml:space="preserve">•  Uforutsette grunnforhold: fjell, kvikkleire, høy grunnvannstand</t>
  </si>
  <si>
    <t xml:space="preserve">Skriv over lista med det som gjelder ditt tilbud.</t>
  </si>
  <si>
    <t xml:space="preserve">Forbehold</t>
  </si>
  <si>
    <t xml:space="preserve">Vesentlige endringer i materialprisene kan medføre justering av tilbudet.</t>
  </si>
  <si>
    <t xml:space="preserve">Grunnarbeidene er priset ut fra normale grunnforhold.</t>
  </si>
  <si>
    <t xml:space="preserve">Betalingsplan og fremdrift avtales særskilt.</t>
  </si>
  <si>
    <t xml:space="preserve">Tilbudet forutsetter at kunden stiller byggestrøm og vann til rådighet.</t>
  </si>
  <si>
    <t xml:space="preserve">Sted og dato</t>
  </si>
  <si>
    <t xml:space="preserve">Signatur</t>
  </si>
  <si>
    <t xml:space="preserve">INTERNT – ikke til kunden</t>
  </si>
  <si>
    <t xml:space="preserve">Inntakskostnad</t>
  </si>
  <si>
    <t xml:space="preserve">Dekningsbidrag</t>
  </si>
  <si>
    <t xml:space="preserve">Dekningsgrad</t>
  </si>
  <si>
    <t xml:space="preserve">Timer i kalkylen</t>
  </si>
  <si>
    <t xml:space="preserve">Timepris ut til kunde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</si>
</sst>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#,##0&quot; kr&quot;;[RED]\-#,##0&quot; kr&quot;;\–"/>
    <numFmt numFmtId="167" formatCode="0.00"/>
    <numFmt numFmtId="168" formatCode="0.0\ %"/>
    <numFmt numFmtId="169" formatCode="#,##0&quot; t&quot;"/>
    <numFmt numFmtId="170" formatCode="#,##0.0&quot; m²&quot;"/>
    <numFmt numFmtId="171" formatCode="#,##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C2420"/>
      <name val="Arial"/>
      <family val="0"/>
      <charset val="1"/>
    </font>
    <font>
      <i val="true"/>
      <sz val="9"/>
      <color rgb="FF5C67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C242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2"/>
    </font>
    <font>
      <b val="true"/>
      <sz val="10"/>
      <name val="Arial"/>
      <family val="0"/>
      <charset val="1"/>
    </font>
    <font>
      <b val="true"/>
      <sz val="16"/>
      <color rgb="FF2F7A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A04A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F4858"/>
        <bgColor rgb="FF4A6572"/>
      </patternFill>
    </fill>
    <fill>
      <patternFill patternType="solid">
        <fgColor rgb="FFEDF2EE"/>
        <bgColor rgb="FFFFF3CF"/>
      </patternFill>
    </fill>
    <fill>
      <patternFill patternType="solid">
        <fgColor rgb="FFFFF3CF"/>
        <bgColor rgb="FFEDF2EE"/>
      </patternFill>
    </fill>
    <fill>
      <patternFill patternType="solid">
        <fgColor rgb="FF4A6572"/>
        <bgColor rgb="FF5C675F"/>
      </patternFill>
    </fill>
    <fill>
      <patternFill patternType="solid">
        <fgColor rgb="FF5C7F6B"/>
        <bgColor rgb="FF5C675F"/>
      </patternFill>
    </fill>
    <fill>
      <patternFill patternType="solid">
        <fgColor rgb="FF2F7A55"/>
        <bgColor rgb="FF4A6572"/>
      </patternFill>
    </fill>
    <fill>
      <patternFill patternType="solid">
        <fgColor rgb="FF7CC7A0"/>
        <bgColor rgb="FF96969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9CAD8"/>
      </left>
      <right style="thin">
        <color rgb="FFC9CAD8"/>
      </right>
      <top style="thin">
        <color rgb="FFC9CAD8"/>
      </top>
      <bottom style="thin">
        <color rgb="FFC9CAD8"/>
      </bottom>
      <diagonal/>
    </border>
    <border diagonalUp="false" diagonalDown="false">
      <left style="thin">
        <color rgb="FFC9CAD8"/>
      </left>
      <right style="thin">
        <color rgb="FFC9CAD8"/>
      </right>
      <top style="medium">
        <color rgb="FF2F7A55"/>
      </top>
      <bottom style="thin">
        <color rgb="FFC9CAD8"/>
      </bottom>
      <diagonal/>
    </border>
    <border diagonalUp="false" diagonalDown="false">
      <left/>
      <right/>
      <top style="thin">
        <color rgb="FF1C242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4A6572"/>
      <rgbColor rgb="FFC9CAD8"/>
      <rgbColor rgb="FF5C7F6B"/>
      <rgbColor rgb="FF9999FF"/>
      <rgbColor rgb="FF993366"/>
      <rgbColor rgb="FFFFF3CF"/>
      <rgbColor rgb="FFEDF2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CC7A0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75F"/>
      <rgbColor rgb="FF969696"/>
      <rgbColor rgb="FF003366"/>
      <rgbColor rgb="FF2F7A55"/>
      <rgbColor rgb="FF003300"/>
      <rgbColor rgb="FF333300"/>
      <rgbColor rgb="FFA04A00"/>
      <rgbColor rgb="FF993366"/>
      <rgbColor rgb="FF2F4858"/>
      <rgbColor rgb="FF1C24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4" min="4" style="0" width="60"/>
  </cols>
  <sheetData>
    <row r="2" customFormat="false" ht="18.5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21.75" hidden="false" customHeight="true" outlineLevel="0" collapsed="false">
      <c r="B5" s="3" t="s">
        <v>2</v>
      </c>
      <c r="C5" s="3"/>
      <c r="D5" s="3"/>
    </row>
    <row r="6" customFormat="false" ht="15" hidden="false" customHeight="true" outlineLevel="0" collapsed="false">
      <c r="B6" s="4" t="s">
        <v>3</v>
      </c>
      <c r="C6" s="5" t="s">
        <v>4</v>
      </c>
      <c r="D6" s="6" t="s">
        <v>5</v>
      </c>
    </row>
    <row r="7" customFormat="false" ht="15" hidden="false" customHeight="true" outlineLevel="0" collapsed="false">
      <c r="B7" s="4" t="s">
        <v>6</v>
      </c>
      <c r="C7" s="5" t="s">
        <v>7</v>
      </c>
      <c r="D7" s="6"/>
    </row>
    <row r="8" customFormat="false" ht="15" hidden="false" customHeight="true" outlineLevel="0" collapsed="false">
      <c r="B8" s="4" t="s">
        <v>8</v>
      </c>
      <c r="C8" s="5" t="s">
        <v>9</v>
      </c>
      <c r="D8" s="6" t="s">
        <v>10</v>
      </c>
    </row>
    <row r="10" customFormat="false" ht="21.75" hidden="false" customHeight="true" outlineLevel="0" collapsed="false">
      <c r="B10" s="3" t="s">
        <v>11</v>
      </c>
      <c r="C10" s="3"/>
      <c r="D10" s="3"/>
    </row>
    <row r="11" customFormat="false" ht="15" hidden="false" customHeight="true" outlineLevel="0" collapsed="false">
      <c r="B11" s="4" t="s">
        <v>12</v>
      </c>
      <c r="C11" s="7" t="n">
        <v>680</v>
      </c>
      <c r="D11" s="6" t="s">
        <v>13</v>
      </c>
    </row>
    <row r="12" customFormat="false" ht="15" hidden="false" customHeight="true" outlineLevel="0" collapsed="false">
      <c r="B12" s="4" t="s">
        <v>14</v>
      </c>
      <c r="C12" s="8" t="n">
        <v>1.1</v>
      </c>
      <c r="D12" s="6" t="s">
        <v>15</v>
      </c>
    </row>
    <row r="14" customFormat="false" ht="21.75" hidden="false" customHeight="true" outlineLevel="0" collapsed="false">
      <c r="B14" s="3" t="s">
        <v>16</v>
      </c>
      <c r="C14" s="3"/>
      <c r="D14" s="3"/>
    </row>
    <row r="15" customFormat="false" ht="15" hidden="false" customHeight="true" outlineLevel="0" collapsed="false">
      <c r="B15" s="4" t="s">
        <v>17</v>
      </c>
      <c r="C15" s="7" t="n">
        <v>1150</v>
      </c>
      <c r="D15" s="6" t="s">
        <v>18</v>
      </c>
    </row>
    <row r="16" customFormat="false" ht="15" hidden="false" customHeight="true" outlineLevel="0" collapsed="false">
      <c r="B16" s="4" t="s">
        <v>19</v>
      </c>
      <c r="C16" s="7" t="n">
        <v>1300</v>
      </c>
      <c r="D16" s="6" t="s">
        <v>20</v>
      </c>
    </row>
    <row r="17" customFormat="false" ht="15" hidden="false" customHeight="true" outlineLevel="0" collapsed="false">
      <c r="B17" s="4" t="s">
        <v>21</v>
      </c>
      <c r="C17" s="7" t="n">
        <v>1750</v>
      </c>
      <c r="D17" s="6" t="s">
        <v>22</v>
      </c>
    </row>
    <row r="18" customFormat="false" ht="15" hidden="false" customHeight="true" outlineLevel="0" collapsed="false">
      <c r="B18" s="4" t="s">
        <v>23</v>
      </c>
      <c r="C18" s="9" t="n">
        <v>0.05</v>
      </c>
      <c r="D18" s="6" t="s">
        <v>24</v>
      </c>
    </row>
    <row r="20" customFormat="false" ht="21.75" hidden="false" customHeight="true" outlineLevel="0" collapsed="false">
      <c r="B20" s="3" t="s">
        <v>25</v>
      </c>
      <c r="C20" s="3"/>
      <c r="D20" s="3"/>
    </row>
    <row r="21" customFormat="false" ht="15" hidden="false" customHeight="false" outlineLevel="0" collapsed="false">
      <c r="B21" s="10" t="s">
        <v>26</v>
      </c>
      <c r="C21" s="11" t="s">
        <v>27</v>
      </c>
      <c r="D21" s="10" t="s">
        <v>28</v>
      </c>
    </row>
    <row r="22" customFormat="false" ht="15" hidden="false" customHeight="true" outlineLevel="0" collapsed="false">
      <c r="B22" s="4" t="s">
        <v>29</v>
      </c>
      <c r="C22" s="9" t="n">
        <v>0.2</v>
      </c>
      <c r="D22" s="6" t="s">
        <v>30</v>
      </c>
    </row>
    <row r="23" customFormat="false" ht="15" hidden="false" customHeight="true" outlineLevel="0" collapsed="false">
      <c r="B23" s="4" t="s">
        <v>31</v>
      </c>
      <c r="C23" s="9" t="n">
        <v>0.45</v>
      </c>
      <c r="D23" s="6" t="s">
        <v>32</v>
      </c>
    </row>
    <row r="24" customFormat="false" ht="15" hidden="false" customHeight="true" outlineLevel="0" collapsed="false">
      <c r="B24" s="4" t="s">
        <v>33</v>
      </c>
      <c r="C24" s="9" t="n">
        <v>0.15</v>
      </c>
      <c r="D24" s="6" t="s">
        <v>34</v>
      </c>
    </row>
    <row r="25" customFormat="false" ht="15" hidden="false" customHeight="true" outlineLevel="0" collapsed="false">
      <c r="B25" s="4" t="s">
        <v>35</v>
      </c>
      <c r="C25" s="9" t="n">
        <v>0.1</v>
      </c>
      <c r="D25" s="6" t="s">
        <v>36</v>
      </c>
    </row>
    <row r="26" customFormat="false" ht="15" hidden="false" customHeight="true" outlineLevel="0" collapsed="false">
      <c r="B26" s="4" t="s">
        <v>37</v>
      </c>
      <c r="C26" s="9" t="n">
        <v>0.1</v>
      </c>
      <c r="D26" s="6"/>
    </row>
    <row r="27" customFormat="false" ht="15" hidden="false" customHeight="true" outlineLevel="0" collapsed="false">
      <c r="B27" s="4" t="s">
        <v>38</v>
      </c>
      <c r="C27" s="9" t="n">
        <v>0.1</v>
      </c>
      <c r="D27" s="6"/>
    </row>
    <row r="28" customFormat="false" ht="15" hidden="false" customHeight="true" outlineLevel="0" collapsed="false">
      <c r="B28" s="4" t="s">
        <v>39</v>
      </c>
      <c r="C28" s="9" t="n">
        <v>0.1</v>
      </c>
      <c r="D28" s="6"/>
    </row>
    <row r="29" customFormat="false" ht="15" hidden="false" customHeight="true" outlineLevel="0" collapsed="false">
      <c r="B29" s="4" t="s">
        <v>40</v>
      </c>
      <c r="C29" s="9" t="n">
        <v>0.04</v>
      </c>
      <c r="D29" s="6" t="s">
        <v>41</v>
      </c>
    </row>
    <row r="31" customFormat="false" ht="21.75" hidden="false" customHeight="true" outlineLevel="0" collapsed="false">
      <c r="B31" s="3" t="s">
        <v>42</v>
      </c>
      <c r="C31" s="3"/>
      <c r="D31" s="3"/>
    </row>
    <row r="32" customFormat="false" ht="15" hidden="false" customHeight="true" outlineLevel="0" collapsed="false">
      <c r="B32" s="4" t="s">
        <v>43</v>
      </c>
      <c r="C32" s="9" t="n">
        <v>0.25</v>
      </c>
      <c r="D32" s="6" t="s">
        <v>44</v>
      </c>
    </row>
    <row r="33" customFormat="false" ht="15" hidden="false" customHeight="true" outlineLevel="0" collapsed="false">
      <c r="B33" s="4" t="s">
        <v>45</v>
      </c>
      <c r="C33" s="9" t="n">
        <v>0</v>
      </c>
      <c r="D33" s="6" t="s">
        <v>46</v>
      </c>
    </row>
    <row r="35" customFormat="false" ht="21.75" hidden="false" customHeight="true" outlineLevel="0" collapsed="false">
      <c r="B35" s="3" t="s">
        <v>47</v>
      </c>
      <c r="C35" s="3"/>
      <c r="D35" s="3"/>
    </row>
    <row r="36" customFormat="false" ht="15" hidden="false" customHeight="false" outlineLevel="0" collapsed="false">
      <c r="B36" s="12" t="s">
        <v>48</v>
      </c>
      <c r="C36" s="13"/>
      <c r="D36" s="14" t="s">
        <v>49</v>
      </c>
    </row>
    <row r="37" customFormat="false" ht="15" hidden="false" customHeight="false" outlineLevel="0" collapsed="false">
      <c r="B37" s="15" t="s">
        <v>50</v>
      </c>
      <c r="C37" s="16"/>
      <c r="D37" s="14" t="s">
        <v>51</v>
      </c>
    </row>
    <row r="38" customFormat="false" ht="15" hidden="false" customHeight="false" outlineLevel="0" collapsed="false">
      <c r="B38" s="17" t="s">
        <v>52</v>
      </c>
      <c r="C38" s="16"/>
      <c r="D38" s="14" t="s">
        <v>53</v>
      </c>
    </row>
  </sheetData>
  <mergeCells count="6">
    <mergeCell ref="B5:D5"/>
    <mergeCell ref="B10:D10"/>
    <mergeCell ref="B14:D14"/>
    <mergeCell ref="B20:D20"/>
    <mergeCell ref="B31:D31"/>
    <mergeCell ref="B35:D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52"/>
  </cols>
  <sheetData>
    <row r="2" customFormat="false" ht="18.55" hidden="false" customHeight="false" outlineLevel="0" collapsed="false">
      <c r="B2" s="1" t="s">
        <v>54</v>
      </c>
    </row>
    <row r="3" customFormat="false" ht="30" hidden="false" customHeight="true" outlineLevel="0" collapsed="false">
      <c r="B3" s="18" t="s">
        <v>55</v>
      </c>
      <c r="C3" s="18"/>
      <c r="D3" s="18"/>
      <c r="E3" s="18"/>
      <c r="F3" s="18"/>
      <c r="G3" s="18"/>
    </row>
    <row r="5" customFormat="false" ht="30" hidden="false" customHeight="true" outlineLevel="0" collapsed="false">
      <c r="B5" s="19" t="s">
        <v>56</v>
      </c>
      <c r="C5" s="19" t="s">
        <v>57</v>
      </c>
      <c r="D5" s="19" t="s">
        <v>58</v>
      </c>
      <c r="E5" s="19" t="s">
        <v>59</v>
      </c>
      <c r="F5" s="19" t="s">
        <v>60</v>
      </c>
      <c r="G5" s="19" t="s">
        <v>61</v>
      </c>
    </row>
    <row r="6" customFormat="false" ht="32.8" hidden="false" customHeight="false" outlineLevel="0" collapsed="false">
      <c r="B6" s="12" t="s">
        <v>62</v>
      </c>
      <c r="C6" s="7" t="n">
        <v>620000</v>
      </c>
      <c r="D6" s="20" t="n">
        <f aca="false">C6/(1+Oppsett!$C$32)</f>
        <v>496000</v>
      </c>
      <c r="E6" s="21" t="n">
        <v>1000</v>
      </c>
      <c r="F6" s="5" t="s">
        <v>9</v>
      </c>
      <c r="G6" s="6" t="s">
        <v>63</v>
      </c>
    </row>
    <row r="7" customFormat="false" ht="15" hidden="false" customHeight="false" outlineLevel="0" collapsed="false">
      <c r="B7" s="12" t="s">
        <v>64</v>
      </c>
      <c r="C7" s="7" t="n">
        <v>740000</v>
      </c>
      <c r="D7" s="20" t="n">
        <f aca="false">C7/(1+Oppsett!$C$32)</f>
        <v>592000</v>
      </c>
      <c r="E7" s="21" t="n">
        <v>1150</v>
      </c>
      <c r="F7" s="5" t="s">
        <v>9</v>
      </c>
      <c r="G7" s="6" t="s">
        <v>65</v>
      </c>
    </row>
    <row r="8" customFormat="false" ht="15" hidden="false" customHeight="false" outlineLevel="0" collapsed="false">
      <c r="B8" s="12" t="s">
        <v>66</v>
      </c>
      <c r="C8" s="7" t="n">
        <v>900000</v>
      </c>
      <c r="D8" s="20" t="n">
        <f aca="false">C8/(1+Oppsett!$C$32)</f>
        <v>720000</v>
      </c>
      <c r="E8" s="21" t="n">
        <v>1400</v>
      </c>
      <c r="F8" s="5" t="s">
        <v>9</v>
      </c>
      <c r="G8" s="6" t="s">
        <v>67</v>
      </c>
    </row>
    <row r="9" customFormat="false" ht="15" hidden="false" customHeight="false" outlineLevel="0" collapsed="false">
      <c r="B9" s="5"/>
      <c r="C9" s="7"/>
      <c r="D9" s="20" t="str">
        <f aca="false">IF(C9="","",C9/(1+Oppsett!$C$32))</f>
        <v/>
      </c>
      <c r="E9" s="21"/>
      <c r="F9" s="5"/>
      <c r="G9" s="22"/>
    </row>
    <row r="10" customFormat="false" ht="15" hidden="false" customHeight="false" outlineLevel="0" collapsed="false">
      <c r="B10" s="5"/>
      <c r="C10" s="7"/>
      <c r="D10" s="20" t="str">
        <f aca="false">IF(C10="","",C10/(1+Oppsett!$C$32))</f>
        <v/>
      </c>
      <c r="E10" s="21"/>
      <c r="F10" s="5"/>
      <c r="G10" s="22"/>
    </row>
    <row r="11" customFormat="false" ht="15" hidden="false" customHeight="false" outlineLevel="0" collapsed="false">
      <c r="B11" s="5"/>
      <c r="C11" s="7"/>
      <c r="D11" s="20" t="str">
        <f aca="false">IF(C11="","",C11/(1+Oppsett!$C$32))</f>
        <v/>
      </c>
      <c r="E11" s="21"/>
      <c r="F11" s="5"/>
      <c r="G11" s="22"/>
    </row>
    <row r="12" customFormat="false" ht="15" hidden="false" customHeight="false" outlineLevel="0" collapsed="false">
      <c r="B12" s="5"/>
      <c r="C12" s="7"/>
      <c r="D12" s="20" t="str">
        <f aca="false">IF(C12="","",C12/(1+Oppsett!$C$32))</f>
        <v/>
      </c>
      <c r="E12" s="21"/>
      <c r="F12" s="5"/>
      <c r="G12" s="22"/>
    </row>
    <row r="13" customFormat="false" ht="15" hidden="false" customHeight="false" outlineLevel="0" collapsed="false">
      <c r="B13" s="5"/>
      <c r="C13" s="7"/>
      <c r="D13" s="20" t="str">
        <f aca="false">IF(C13="","",C13/(1+Oppsett!$C$32))</f>
        <v/>
      </c>
      <c r="E13" s="21"/>
      <c r="F13" s="5"/>
      <c r="G13" s="22"/>
    </row>
    <row r="14" customFormat="false" ht="15" hidden="false" customHeight="false" outlineLevel="0" collapsed="false">
      <c r="B14" s="5"/>
      <c r="C14" s="7"/>
      <c r="D14" s="20" t="str">
        <f aca="false">IF(C14="","",C14/(1+Oppsett!$C$32))</f>
        <v/>
      </c>
      <c r="E14" s="21"/>
      <c r="F14" s="5"/>
      <c r="G14" s="22"/>
    </row>
    <row r="15" customFormat="false" ht="15" hidden="false" customHeight="false" outlineLevel="0" collapsed="false">
      <c r="B15" s="5"/>
      <c r="C15" s="7"/>
      <c r="D15" s="20" t="str">
        <f aca="false">IF(C15="","",C15/(1+Oppsett!$C$32))</f>
        <v/>
      </c>
      <c r="E15" s="21"/>
      <c r="F15" s="5"/>
      <c r="G15" s="22"/>
    </row>
    <row r="16" customFormat="false" ht="15" hidden="false" customHeight="false" outlineLevel="0" collapsed="false">
      <c r="B16" s="5"/>
      <c r="C16" s="7"/>
      <c r="D16" s="20" t="str">
        <f aca="false">IF(C16="","",C16/(1+Oppsett!$C$32))</f>
        <v/>
      </c>
      <c r="E16" s="21"/>
      <c r="F16" s="5"/>
      <c r="G16" s="22"/>
    </row>
    <row r="17" customFormat="false" ht="15" hidden="false" customHeight="false" outlineLevel="0" collapsed="false">
      <c r="B17" s="5"/>
      <c r="C17" s="7"/>
      <c r="D17" s="20" t="str">
        <f aca="false">IF(C17="","",C17/(1+Oppsett!$C$32))</f>
        <v/>
      </c>
      <c r="E17" s="21"/>
      <c r="F17" s="5"/>
      <c r="G17" s="22"/>
    </row>
    <row r="19" customFormat="false" ht="15" hidden="false" customHeight="false" outlineLevel="0" collapsed="false">
      <c r="B19" s="2" t="s">
        <v>68</v>
      </c>
    </row>
  </sheetData>
  <mergeCells count="1">
    <mergeCell ref="B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9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9" min="8" style="0" width="12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15"/>
    <col collapsed="false" customWidth="true" hidden="false" outlineLevel="0" max="15" min="13" style="0" width="13"/>
    <col collapsed="false" customWidth="true" hidden="false" outlineLevel="0" max="17" min="16" style="0" width="12"/>
    <col collapsed="false" customWidth="true" hidden="false" outlineLevel="0" max="18" min="18" style="0" width="13"/>
    <col collapsed="false" customWidth="true" hidden="false" outlineLevel="0" max="20" min="19" style="0" width="12"/>
    <col collapsed="false" customWidth="true" hidden="false" outlineLevel="0" max="22" min="21" style="0" width="16"/>
    <col collapsed="false" customWidth="true" hidden="false" outlineLevel="0" max="23" min="23" style="0" width="15"/>
    <col collapsed="false" customWidth="true" hidden="false" outlineLevel="0" max="24" min="24" style="0" width="8"/>
    <col collapsed="false" customWidth="true" hidden="false" outlineLevel="0" max="25" min="25" style="0" width="14"/>
    <col collapsed="false" customWidth="true" hidden="false" outlineLevel="0" max="26" min="26" style="0" width="10"/>
  </cols>
  <sheetData>
    <row r="1" customFormat="false" ht="18.55" hidden="false" customHeight="false" outlineLevel="0" collapsed="false">
      <c r="A1" s="1" t="s">
        <v>69</v>
      </c>
    </row>
    <row r="2" customFormat="false" ht="15" hidden="false" customHeight="false" outlineLevel="0" collapsed="false">
      <c r="A2" s="2" t="s">
        <v>70</v>
      </c>
    </row>
    <row r="4" customFormat="false" ht="19.5" hidden="false" customHeight="true" outlineLevel="0" collapsed="false">
      <c r="A4" s="23" t="s">
        <v>71</v>
      </c>
      <c r="B4" s="23"/>
      <c r="C4" s="23"/>
      <c r="D4" s="23"/>
      <c r="E4" s="23"/>
      <c r="F4" s="23"/>
      <c r="G4" s="24" t="s">
        <v>72</v>
      </c>
      <c r="H4" s="24"/>
      <c r="I4" s="24"/>
      <c r="J4" s="24"/>
      <c r="K4" s="24"/>
      <c r="L4" s="24"/>
      <c r="M4" s="25" t="s">
        <v>73</v>
      </c>
      <c r="N4" s="25"/>
      <c r="O4" s="25"/>
      <c r="P4" s="25"/>
      <c r="Q4" s="25"/>
      <c r="R4" s="25"/>
      <c r="S4" s="25"/>
      <c r="T4" s="25"/>
      <c r="U4" s="26" t="s">
        <v>74</v>
      </c>
      <c r="V4" s="26"/>
      <c r="W4" s="26"/>
      <c r="X4" s="26"/>
      <c r="Y4" s="26"/>
      <c r="Z4" s="26"/>
    </row>
    <row r="5" customFormat="false" ht="33.75" hidden="false" customHeight="true" outlineLevel="0" collapsed="false">
      <c r="A5" s="27" t="s">
        <v>56</v>
      </c>
      <c r="B5" s="27" t="s">
        <v>75</v>
      </c>
      <c r="C5" s="27" t="s">
        <v>76</v>
      </c>
      <c r="D5" s="27" t="s">
        <v>77</v>
      </c>
      <c r="E5" s="27" t="s">
        <v>78</v>
      </c>
      <c r="F5" s="27" t="s">
        <v>79</v>
      </c>
      <c r="G5" s="27" t="s">
        <v>80</v>
      </c>
      <c r="H5" s="27" t="s">
        <v>35</v>
      </c>
      <c r="I5" s="27" t="s">
        <v>37</v>
      </c>
      <c r="J5" s="27" t="s">
        <v>81</v>
      </c>
      <c r="K5" s="27" t="s">
        <v>82</v>
      </c>
      <c r="L5" s="27" t="s">
        <v>83</v>
      </c>
      <c r="M5" s="27" t="s">
        <v>29</v>
      </c>
      <c r="N5" s="27" t="s">
        <v>84</v>
      </c>
      <c r="O5" s="27" t="s">
        <v>85</v>
      </c>
      <c r="P5" s="27" t="s">
        <v>35</v>
      </c>
      <c r="Q5" s="27" t="s">
        <v>37</v>
      </c>
      <c r="R5" s="27" t="s">
        <v>86</v>
      </c>
      <c r="S5" s="27" t="s">
        <v>82</v>
      </c>
      <c r="T5" s="27" t="s">
        <v>40</v>
      </c>
      <c r="U5" s="27" t="s">
        <v>87</v>
      </c>
      <c r="V5" s="27" t="s">
        <v>88</v>
      </c>
      <c r="W5" s="27" t="s">
        <v>89</v>
      </c>
      <c r="X5" s="27" t="s">
        <v>90</v>
      </c>
      <c r="Y5" s="27" t="s">
        <v>91</v>
      </c>
      <c r="Z5" s="27" t="s">
        <v>92</v>
      </c>
    </row>
    <row r="6" customFormat="false" ht="15" hidden="false" customHeight="false" outlineLevel="0" collapsed="false">
      <c r="A6" s="5" t="s">
        <v>62</v>
      </c>
      <c r="B6" s="28" t="n">
        <v>110</v>
      </c>
      <c r="C6" s="28" t="n">
        <v>118</v>
      </c>
      <c r="D6" s="29" t="n">
        <f aca="false">IFERROR(INDEX('Fra ByggKalk'!$D$6:$D$18,MATCH($A6,'Fra ByggKalk'!$B$6:$B$18,0)),0)</f>
        <v>496000</v>
      </c>
      <c r="E6" s="30" t="n">
        <f aca="false">IFERROR(INDEX('Fra ByggKalk'!$E$6:$E$18,MATCH($A6,'Fra ByggKalk'!$B$6:$B$18,0)),0)*Oppsett!$C$12</f>
        <v>1100</v>
      </c>
      <c r="F6" s="7" t="n">
        <v>55000</v>
      </c>
      <c r="G6" s="20" t="n">
        <f aca="false">E6*Oppsett!$C$11</f>
        <v>748000</v>
      </c>
      <c r="H6" s="20" t="n">
        <f aca="false">B6*Oppsett!$C$15</f>
        <v>126500</v>
      </c>
      <c r="I6" s="20" t="n">
        <f aca="false">B6*Oppsett!$C$16</f>
        <v>143000</v>
      </c>
      <c r="J6" s="20" t="n">
        <f aca="false">C6*Oppsett!$C$17</f>
        <v>206500</v>
      </c>
      <c r="K6" s="20" t="n">
        <f aca="false">(D6+G6+F6+H6+I6+J6)*Oppsett!$C$18</f>
        <v>88750</v>
      </c>
      <c r="L6" s="31" t="n">
        <f aca="false">SUM(D6,F6,G6,H6,I6,J6,K6)</f>
        <v>1863750</v>
      </c>
      <c r="M6" s="20" t="n">
        <f aca="false">D6*(1+Oppsett!$C$22)*(1+Oppsett!$C$33)</f>
        <v>595200</v>
      </c>
      <c r="N6" s="20" t="n">
        <f aca="false">G6*(1+Oppsett!$C$23)*(1+Oppsett!$C$33)</f>
        <v>1084600</v>
      </c>
      <c r="O6" s="20" t="n">
        <f aca="false">F6*(1+Oppsett!$C$24)*(1+Oppsett!$C$33)</f>
        <v>63250</v>
      </c>
      <c r="P6" s="20" t="n">
        <f aca="false">H6*(1+Oppsett!$C$25)*(1+Oppsett!$C$33)</f>
        <v>139150</v>
      </c>
      <c r="Q6" s="20" t="n">
        <f aca="false">I6*(1+Oppsett!$C$26)*(1+Oppsett!$C$33)</f>
        <v>157300</v>
      </c>
      <c r="R6" s="20" t="n">
        <f aca="false">J6*(1+Oppsett!$C$27)*(1+Oppsett!$C$33)</f>
        <v>227150</v>
      </c>
      <c r="S6" s="20" t="n">
        <f aca="false">K6*(1+Oppsett!$C$28)*(1+Oppsett!$C$33)</f>
        <v>97625</v>
      </c>
      <c r="T6" s="20" t="n">
        <f aca="false">SUM(M6:S6)*Oppsett!$C$29</f>
        <v>94571</v>
      </c>
      <c r="U6" s="31" t="n">
        <f aca="false">SUM(M6:T6)</f>
        <v>2458846</v>
      </c>
      <c r="V6" s="31" t="n">
        <f aca="false">U6*(1+Oppsett!$C$32)</f>
        <v>3073557.5</v>
      </c>
      <c r="W6" s="20" t="n">
        <f aca="false">U6-L6</f>
        <v>595096</v>
      </c>
      <c r="X6" s="32" t="n">
        <f aca="false">IF(U6=0,"",W6/U6)</f>
        <v>0.242022477210854</v>
      </c>
      <c r="Y6" s="20" t="n">
        <f aca="false">IF(B6=0,"",V6/B6)</f>
        <v>27941.4318181818</v>
      </c>
      <c r="Z6" s="33" t="n">
        <f aca="false">IF(B6=0,"",E6/B6)</f>
        <v>10</v>
      </c>
    </row>
    <row r="7" customFormat="false" ht="15" hidden="false" customHeight="false" outlineLevel="0" collapsed="false">
      <c r="A7" s="5" t="s">
        <v>64</v>
      </c>
      <c r="B7" s="28" t="n">
        <v>130</v>
      </c>
      <c r="C7" s="28" t="n">
        <v>138</v>
      </c>
      <c r="D7" s="29" t="n">
        <f aca="false">IFERROR(INDEX('Fra ByggKalk'!$D$6:$D$18,MATCH($A7,'Fra ByggKalk'!$B$6:$B$18,0)),0)</f>
        <v>592000</v>
      </c>
      <c r="E7" s="30" t="n">
        <f aca="false">IFERROR(INDEX('Fra ByggKalk'!$E$6:$E$18,MATCH($A7,'Fra ByggKalk'!$B$6:$B$18,0)),0)*Oppsett!$C$12</f>
        <v>1265</v>
      </c>
      <c r="F7" s="7" t="n">
        <v>60000</v>
      </c>
      <c r="G7" s="20" t="n">
        <f aca="false">E7*Oppsett!$C$11</f>
        <v>860200</v>
      </c>
      <c r="H7" s="20" t="n">
        <f aca="false">B7*Oppsett!$C$15</f>
        <v>149500</v>
      </c>
      <c r="I7" s="20" t="n">
        <f aca="false">B7*Oppsett!$C$16</f>
        <v>169000</v>
      </c>
      <c r="J7" s="20" t="n">
        <f aca="false">C7*Oppsett!$C$17</f>
        <v>241500</v>
      </c>
      <c r="K7" s="20" t="n">
        <f aca="false">(D7+G7+F7+H7+I7+J7)*Oppsett!$C$18</f>
        <v>103610</v>
      </c>
      <c r="L7" s="31" t="n">
        <f aca="false">SUM(D7,F7,G7,H7,I7,J7,K7)</f>
        <v>2175810</v>
      </c>
      <c r="M7" s="20" t="n">
        <f aca="false">D7*(1+Oppsett!$C$22)*(1+Oppsett!$C$33)</f>
        <v>710400</v>
      </c>
      <c r="N7" s="20" t="n">
        <f aca="false">G7*(1+Oppsett!$C$23)*(1+Oppsett!$C$33)</f>
        <v>1247290</v>
      </c>
      <c r="O7" s="20" t="n">
        <f aca="false">F7*(1+Oppsett!$C$24)*(1+Oppsett!$C$33)</f>
        <v>69000</v>
      </c>
      <c r="P7" s="20" t="n">
        <f aca="false">H7*(1+Oppsett!$C$25)*(1+Oppsett!$C$33)</f>
        <v>164450</v>
      </c>
      <c r="Q7" s="20" t="n">
        <f aca="false">I7*(1+Oppsett!$C$26)*(1+Oppsett!$C$33)</f>
        <v>185900</v>
      </c>
      <c r="R7" s="20" t="n">
        <f aca="false">J7*(1+Oppsett!$C$27)*(1+Oppsett!$C$33)</f>
        <v>265650</v>
      </c>
      <c r="S7" s="20" t="n">
        <f aca="false">K7*(1+Oppsett!$C$28)*(1+Oppsett!$C$33)</f>
        <v>113971</v>
      </c>
      <c r="T7" s="20" t="n">
        <f aca="false">SUM(M7:S7)*Oppsett!$C$29</f>
        <v>110266.44</v>
      </c>
      <c r="U7" s="31" t="n">
        <f aca="false">SUM(M7:T7)</f>
        <v>2866927.44</v>
      </c>
      <c r="V7" s="31" t="n">
        <f aca="false">U7*(1+Oppsett!$C$32)</f>
        <v>3583659.3</v>
      </c>
      <c r="W7" s="20" t="n">
        <f aca="false">U7-L7</f>
        <v>691117.44</v>
      </c>
      <c r="X7" s="32" t="n">
        <f aca="false">IF(U7=0,"",W7/U7)</f>
        <v>0.241065549953368</v>
      </c>
      <c r="Y7" s="20" t="n">
        <f aca="false">IF(B7=0,"",V7/B7)</f>
        <v>27566.61</v>
      </c>
      <c r="Z7" s="33" t="n">
        <f aca="false">IF(B7=0,"",E7/B7)</f>
        <v>9.73076923076923</v>
      </c>
    </row>
    <row r="8" customFormat="false" ht="15" hidden="false" customHeight="false" outlineLevel="0" collapsed="false">
      <c r="A8" s="5" t="s">
        <v>66</v>
      </c>
      <c r="B8" s="28" t="n">
        <v>150</v>
      </c>
      <c r="C8" s="28" t="n">
        <v>90</v>
      </c>
      <c r="D8" s="29" t="n">
        <f aca="false">IFERROR(INDEX('Fra ByggKalk'!$D$6:$D$18,MATCH($A8,'Fra ByggKalk'!$B$6:$B$18,0)),0)</f>
        <v>720000</v>
      </c>
      <c r="E8" s="30" t="n">
        <f aca="false">IFERROR(INDEX('Fra ByggKalk'!$E$6:$E$18,MATCH($A8,'Fra ByggKalk'!$B$6:$B$18,0)),0)*Oppsett!$C$12</f>
        <v>1540</v>
      </c>
      <c r="F8" s="7" t="n">
        <v>70000</v>
      </c>
      <c r="G8" s="20" t="n">
        <f aca="false">E8*Oppsett!$C$11</f>
        <v>1047200</v>
      </c>
      <c r="H8" s="20" t="n">
        <f aca="false">B8*Oppsett!$C$15</f>
        <v>172500</v>
      </c>
      <c r="I8" s="20" t="n">
        <f aca="false">B8*Oppsett!$C$16</f>
        <v>195000</v>
      </c>
      <c r="J8" s="20" t="n">
        <f aca="false">C8*Oppsett!$C$17</f>
        <v>157500</v>
      </c>
      <c r="K8" s="20" t="n">
        <f aca="false">(D8+G8+F8+H8+I8+J8)*Oppsett!$C$18</f>
        <v>118110</v>
      </c>
      <c r="L8" s="31" t="n">
        <f aca="false">SUM(D8,F8,G8,H8,I8,J8,K8)</f>
        <v>2480310</v>
      </c>
      <c r="M8" s="20" t="n">
        <f aca="false">D8*(1+Oppsett!$C$22)*(1+Oppsett!$C$33)</f>
        <v>864000</v>
      </c>
      <c r="N8" s="20" t="n">
        <f aca="false">G8*(1+Oppsett!$C$23)*(1+Oppsett!$C$33)</f>
        <v>1518440</v>
      </c>
      <c r="O8" s="20" t="n">
        <f aca="false">F8*(1+Oppsett!$C$24)*(1+Oppsett!$C$33)</f>
        <v>80500</v>
      </c>
      <c r="P8" s="20" t="n">
        <f aca="false">H8*(1+Oppsett!$C$25)*(1+Oppsett!$C$33)</f>
        <v>189750</v>
      </c>
      <c r="Q8" s="20" t="n">
        <f aca="false">I8*(1+Oppsett!$C$26)*(1+Oppsett!$C$33)</f>
        <v>214500</v>
      </c>
      <c r="R8" s="20" t="n">
        <f aca="false">J8*(1+Oppsett!$C$27)*(1+Oppsett!$C$33)</f>
        <v>173250</v>
      </c>
      <c r="S8" s="20" t="n">
        <f aca="false">K8*(1+Oppsett!$C$28)*(1+Oppsett!$C$33)</f>
        <v>129921</v>
      </c>
      <c r="T8" s="20" t="n">
        <f aca="false">SUM(M8:S8)*Oppsett!$C$29</f>
        <v>126814.44</v>
      </c>
      <c r="U8" s="31" t="n">
        <f aca="false">SUM(M8:T8)</f>
        <v>3297175.44</v>
      </c>
      <c r="V8" s="31" t="n">
        <f aca="false">U8*(1+Oppsett!$C$32)</f>
        <v>4121469.3</v>
      </c>
      <c r="W8" s="20" t="n">
        <f aca="false">U8-L8</f>
        <v>816865.44</v>
      </c>
      <c r="X8" s="32" t="n">
        <f aca="false">IF(U8=0,"",W8/U8)</f>
        <v>0.2477470352624</v>
      </c>
      <c r="Y8" s="20" t="n">
        <f aca="false">IF(B8=0,"",V8/B8)</f>
        <v>27476.462</v>
      </c>
      <c r="Z8" s="33" t="n">
        <f aca="false">IF(B8=0,"",E8/B8)</f>
        <v>10.2666666666667</v>
      </c>
    </row>
    <row r="9" customFormat="false" ht="15" hidden="false" customHeight="false" outlineLevel="0" collapsed="false">
      <c r="A9" s="5"/>
      <c r="B9" s="28"/>
      <c r="C9" s="28"/>
      <c r="D9" s="29" t="n">
        <f aca="false">IFERROR(INDEX('Fra ByggKalk'!$D$6:$D$18,MATCH($A9,'Fra ByggKalk'!$B$6:$B$18,0)),0)</f>
        <v>0</v>
      </c>
      <c r="E9" s="30" t="n">
        <f aca="false">IFERROR(INDEX('Fra ByggKalk'!$E$6:$E$18,MATCH($A9,'Fra ByggKalk'!$B$6:$B$18,0)),0)*Oppsett!$C$12</f>
        <v>0</v>
      </c>
      <c r="F9" s="7"/>
      <c r="G9" s="20" t="n">
        <f aca="false">E9*Oppsett!$C$11</f>
        <v>0</v>
      </c>
      <c r="H9" s="20" t="n">
        <f aca="false">B9*Oppsett!$C$15</f>
        <v>0</v>
      </c>
      <c r="I9" s="20" t="n">
        <f aca="false">B9*Oppsett!$C$16</f>
        <v>0</v>
      </c>
      <c r="J9" s="20" t="n">
        <f aca="false">C9*Oppsett!$C$17</f>
        <v>0</v>
      </c>
      <c r="K9" s="20" t="n">
        <f aca="false">(D9+G9+F9+H9+I9+J9)*Oppsett!$C$18</f>
        <v>0</v>
      </c>
      <c r="L9" s="31" t="n">
        <f aca="false">SUM(D9,F9,G9,H9,I9,J9,K9)</f>
        <v>0</v>
      </c>
      <c r="M9" s="20" t="n">
        <f aca="false">D9*(1+Oppsett!$C$22)*(1+Oppsett!$C$33)</f>
        <v>0</v>
      </c>
      <c r="N9" s="20" t="n">
        <f aca="false">G9*(1+Oppsett!$C$23)*(1+Oppsett!$C$33)</f>
        <v>0</v>
      </c>
      <c r="O9" s="20" t="n">
        <f aca="false">F9*(1+Oppsett!$C$24)*(1+Oppsett!$C$33)</f>
        <v>0</v>
      </c>
      <c r="P9" s="20" t="n">
        <f aca="false">H9*(1+Oppsett!$C$25)*(1+Oppsett!$C$33)</f>
        <v>0</v>
      </c>
      <c r="Q9" s="20" t="n">
        <f aca="false">I9*(1+Oppsett!$C$26)*(1+Oppsett!$C$33)</f>
        <v>0</v>
      </c>
      <c r="R9" s="20" t="n">
        <f aca="false">J9*(1+Oppsett!$C$27)*(1+Oppsett!$C$33)</f>
        <v>0</v>
      </c>
      <c r="S9" s="20" t="n">
        <f aca="false">K9*(1+Oppsett!$C$28)*(1+Oppsett!$C$33)</f>
        <v>0</v>
      </c>
      <c r="T9" s="20" t="n">
        <f aca="false">SUM(M9:S9)*Oppsett!$C$29</f>
        <v>0</v>
      </c>
      <c r="U9" s="31" t="n">
        <f aca="false">SUM(M9:T9)</f>
        <v>0</v>
      </c>
      <c r="V9" s="31" t="n">
        <f aca="false">U9*(1+Oppsett!$C$32)</f>
        <v>0</v>
      </c>
      <c r="W9" s="20" t="n">
        <f aca="false">U9-L9</f>
        <v>0</v>
      </c>
      <c r="X9" s="32" t="str">
        <f aca="false">IF(U9=0,"",W9/U9)</f>
        <v/>
      </c>
      <c r="Y9" s="20" t="str">
        <f aca="false">IF(B9=0,"",V9/B9)</f>
        <v/>
      </c>
      <c r="Z9" s="33" t="str">
        <f aca="false">IF(B9=0,"",E9/B9)</f>
        <v/>
      </c>
    </row>
    <row r="10" customFormat="false" ht="15" hidden="false" customHeight="false" outlineLevel="0" collapsed="false">
      <c r="A10" s="5"/>
      <c r="B10" s="28"/>
      <c r="C10" s="28"/>
      <c r="D10" s="29" t="n">
        <f aca="false">IFERROR(INDEX('Fra ByggKalk'!$D$6:$D$18,MATCH($A10,'Fra ByggKalk'!$B$6:$B$18,0)),0)</f>
        <v>0</v>
      </c>
      <c r="E10" s="30" t="n">
        <f aca="false">IFERROR(INDEX('Fra ByggKalk'!$E$6:$E$18,MATCH($A10,'Fra ByggKalk'!$B$6:$B$18,0)),0)*Oppsett!$C$12</f>
        <v>0</v>
      </c>
      <c r="F10" s="7"/>
      <c r="G10" s="20" t="n">
        <f aca="false">E10*Oppsett!$C$11</f>
        <v>0</v>
      </c>
      <c r="H10" s="20" t="n">
        <f aca="false">B10*Oppsett!$C$15</f>
        <v>0</v>
      </c>
      <c r="I10" s="20" t="n">
        <f aca="false">B10*Oppsett!$C$16</f>
        <v>0</v>
      </c>
      <c r="J10" s="20" t="n">
        <f aca="false">C10*Oppsett!$C$17</f>
        <v>0</v>
      </c>
      <c r="K10" s="20" t="n">
        <f aca="false">(D10+G10+F10+H10+I10+J10)*Oppsett!$C$18</f>
        <v>0</v>
      </c>
      <c r="L10" s="31" t="n">
        <f aca="false">SUM(D10,F10,G10,H10,I10,J10,K10)</f>
        <v>0</v>
      </c>
      <c r="M10" s="20" t="n">
        <f aca="false">D10*(1+Oppsett!$C$22)*(1+Oppsett!$C$33)</f>
        <v>0</v>
      </c>
      <c r="N10" s="20" t="n">
        <f aca="false">G10*(1+Oppsett!$C$23)*(1+Oppsett!$C$33)</f>
        <v>0</v>
      </c>
      <c r="O10" s="20" t="n">
        <f aca="false">F10*(1+Oppsett!$C$24)*(1+Oppsett!$C$33)</f>
        <v>0</v>
      </c>
      <c r="P10" s="20" t="n">
        <f aca="false">H10*(1+Oppsett!$C$25)*(1+Oppsett!$C$33)</f>
        <v>0</v>
      </c>
      <c r="Q10" s="20" t="n">
        <f aca="false">I10*(1+Oppsett!$C$26)*(1+Oppsett!$C$33)</f>
        <v>0</v>
      </c>
      <c r="R10" s="20" t="n">
        <f aca="false">J10*(1+Oppsett!$C$27)*(1+Oppsett!$C$33)</f>
        <v>0</v>
      </c>
      <c r="S10" s="20" t="n">
        <f aca="false">K10*(1+Oppsett!$C$28)*(1+Oppsett!$C$33)</f>
        <v>0</v>
      </c>
      <c r="T10" s="20" t="n">
        <f aca="false">SUM(M10:S10)*Oppsett!$C$29</f>
        <v>0</v>
      </c>
      <c r="U10" s="31" t="n">
        <f aca="false">SUM(M10:T10)</f>
        <v>0</v>
      </c>
      <c r="V10" s="31" t="n">
        <f aca="false">U10*(1+Oppsett!$C$32)</f>
        <v>0</v>
      </c>
      <c r="W10" s="20" t="n">
        <f aca="false">U10-L10</f>
        <v>0</v>
      </c>
      <c r="X10" s="32" t="str">
        <f aca="false">IF(U10=0,"",W10/U10)</f>
        <v/>
      </c>
      <c r="Y10" s="20" t="str">
        <f aca="false">IF(B10=0,"",V10/B10)</f>
        <v/>
      </c>
      <c r="Z10" s="33" t="str">
        <f aca="false">IF(B10=0,"",E10/B10)</f>
        <v/>
      </c>
    </row>
    <row r="11" customFormat="false" ht="15" hidden="false" customHeight="false" outlineLevel="0" collapsed="false">
      <c r="A11" s="5"/>
      <c r="B11" s="28"/>
      <c r="C11" s="28"/>
      <c r="D11" s="29" t="n">
        <f aca="false">IFERROR(INDEX('Fra ByggKalk'!$D$6:$D$18,MATCH($A11,'Fra ByggKalk'!$B$6:$B$18,0)),0)</f>
        <v>0</v>
      </c>
      <c r="E11" s="30" t="n">
        <f aca="false">IFERROR(INDEX('Fra ByggKalk'!$E$6:$E$18,MATCH($A11,'Fra ByggKalk'!$B$6:$B$18,0)),0)*Oppsett!$C$12</f>
        <v>0</v>
      </c>
      <c r="F11" s="7"/>
      <c r="G11" s="20" t="n">
        <f aca="false">E11*Oppsett!$C$11</f>
        <v>0</v>
      </c>
      <c r="H11" s="20" t="n">
        <f aca="false">B11*Oppsett!$C$15</f>
        <v>0</v>
      </c>
      <c r="I11" s="20" t="n">
        <f aca="false">B11*Oppsett!$C$16</f>
        <v>0</v>
      </c>
      <c r="J11" s="20" t="n">
        <f aca="false">C11*Oppsett!$C$17</f>
        <v>0</v>
      </c>
      <c r="K11" s="20" t="n">
        <f aca="false">(D11+G11+F11+H11+I11+J11)*Oppsett!$C$18</f>
        <v>0</v>
      </c>
      <c r="L11" s="31" t="n">
        <f aca="false">SUM(D11,F11,G11,H11,I11,J11,K11)</f>
        <v>0</v>
      </c>
      <c r="M11" s="20" t="n">
        <f aca="false">D11*(1+Oppsett!$C$22)*(1+Oppsett!$C$33)</f>
        <v>0</v>
      </c>
      <c r="N11" s="20" t="n">
        <f aca="false">G11*(1+Oppsett!$C$23)*(1+Oppsett!$C$33)</f>
        <v>0</v>
      </c>
      <c r="O11" s="20" t="n">
        <f aca="false">F11*(1+Oppsett!$C$24)*(1+Oppsett!$C$33)</f>
        <v>0</v>
      </c>
      <c r="P11" s="20" t="n">
        <f aca="false">H11*(1+Oppsett!$C$25)*(1+Oppsett!$C$33)</f>
        <v>0</v>
      </c>
      <c r="Q11" s="20" t="n">
        <f aca="false">I11*(1+Oppsett!$C$26)*(1+Oppsett!$C$33)</f>
        <v>0</v>
      </c>
      <c r="R11" s="20" t="n">
        <f aca="false">J11*(1+Oppsett!$C$27)*(1+Oppsett!$C$33)</f>
        <v>0</v>
      </c>
      <c r="S11" s="20" t="n">
        <f aca="false">K11*(1+Oppsett!$C$28)*(1+Oppsett!$C$33)</f>
        <v>0</v>
      </c>
      <c r="T11" s="20" t="n">
        <f aca="false">SUM(M11:S11)*Oppsett!$C$29</f>
        <v>0</v>
      </c>
      <c r="U11" s="31" t="n">
        <f aca="false">SUM(M11:T11)</f>
        <v>0</v>
      </c>
      <c r="V11" s="31" t="n">
        <f aca="false">U11*(1+Oppsett!$C$32)</f>
        <v>0</v>
      </c>
      <c r="W11" s="20" t="n">
        <f aca="false">U11-L11</f>
        <v>0</v>
      </c>
      <c r="X11" s="32" t="str">
        <f aca="false">IF(U11=0,"",W11/U11)</f>
        <v/>
      </c>
      <c r="Y11" s="20" t="str">
        <f aca="false">IF(B11=0,"",V11/B11)</f>
        <v/>
      </c>
      <c r="Z11" s="33" t="str">
        <f aca="false">IF(B11=0,"",E11/B11)</f>
        <v/>
      </c>
    </row>
    <row r="12" customFormat="false" ht="15" hidden="false" customHeight="false" outlineLevel="0" collapsed="false">
      <c r="A12" s="5"/>
      <c r="B12" s="28"/>
      <c r="C12" s="28"/>
      <c r="D12" s="29" t="n">
        <f aca="false">IFERROR(INDEX('Fra ByggKalk'!$D$6:$D$18,MATCH($A12,'Fra ByggKalk'!$B$6:$B$18,0)),0)</f>
        <v>0</v>
      </c>
      <c r="E12" s="30" t="n">
        <f aca="false">IFERROR(INDEX('Fra ByggKalk'!$E$6:$E$18,MATCH($A12,'Fra ByggKalk'!$B$6:$B$18,0)),0)*Oppsett!$C$12</f>
        <v>0</v>
      </c>
      <c r="F12" s="7"/>
      <c r="G12" s="20" t="n">
        <f aca="false">E12*Oppsett!$C$11</f>
        <v>0</v>
      </c>
      <c r="H12" s="20" t="n">
        <f aca="false">B12*Oppsett!$C$15</f>
        <v>0</v>
      </c>
      <c r="I12" s="20" t="n">
        <f aca="false">B12*Oppsett!$C$16</f>
        <v>0</v>
      </c>
      <c r="J12" s="20" t="n">
        <f aca="false">C12*Oppsett!$C$17</f>
        <v>0</v>
      </c>
      <c r="K12" s="20" t="n">
        <f aca="false">(D12+G12+F12+H12+I12+J12)*Oppsett!$C$18</f>
        <v>0</v>
      </c>
      <c r="L12" s="31" t="n">
        <f aca="false">SUM(D12,F12,G12,H12,I12,J12,K12)</f>
        <v>0</v>
      </c>
      <c r="M12" s="20" t="n">
        <f aca="false">D12*(1+Oppsett!$C$22)*(1+Oppsett!$C$33)</f>
        <v>0</v>
      </c>
      <c r="N12" s="20" t="n">
        <f aca="false">G12*(1+Oppsett!$C$23)*(1+Oppsett!$C$33)</f>
        <v>0</v>
      </c>
      <c r="O12" s="20" t="n">
        <f aca="false">F12*(1+Oppsett!$C$24)*(1+Oppsett!$C$33)</f>
        <v>0</v>
      </c>
      <c r="P12" s="20" t="n">
        <f aca="false">H12*(1+Oppsett!$C$25)*(1+Oppsett!$C$33)</f>
        <v>0</v>
      </c>
      <c r="Q12" s="20" t="n">
        <f aca="false">I12*(1+Oppsett!$C$26)*(1+Oppsett!$C$33)</f>
        <v>0</v>
      </c>
      <c r="R12" s="20" t="n">
        <f aca="false">J12*(1+Oppsett!$C$27)*(1+Oppsett!$C$33)</f>
        <v>0</v>
      </c>
      <c r="S12" s="20" t="n">
        <f aca="false">K12*(1+Oppsett!$C$28)*(1+Oppsett!$C$33)</f>
        <v>0</v>
      </c>
      <c r="T12" s="20" t="n">
        <f aca="false">SUM(M12:S12)*Oppsett!$C$29</f>
        <v>0</v>
      </c>
      <c r="U12" s="31" t="n">
        <f aca="false">SUM(M12:T12)</f>
        <v>0</v>
      </c>
      <c r="V12" s="31" t="n">
        <f aca="false">U12*(1+Oppsett!$C$32)</f>
        <v>0</v>
      </c>
      <c r="W12" s="20" t="n">
        <f aca="false">U12-L12</f>
        <v>0</v>
      </c>
      <c r="X12" s="32" t="str">
        <f aca="false">IF(U12=0,"",W12/U12)</f>
        <v/>
      </c>
      <c r="Y12" s="20" t="str">
        <f aca="false">IF(B12=0,"",V12/B12)</f>
        <v/>
      </c>
      <c r="Z12" s="33" t="str">
        <f aca="false">IF(B12=0,"",E12/B12)</f>
        <v/>
      </c>
    </row>
    <row r="13" customFormat="false" ht="15" hidden="false" customHeight="false" outlineLevel="0" collapsed="false">
      <c r="A13" s="5"/>
      <c r="B13" s="28"/>
      <c r="C13" s="28"/>
      <c r="D13" s="29" t="n">
        <f aca="false">IFERROR(INDEX('Fra ByggKalk'!$D$6:$D$18,MATCH($A13,'Fra ByggKalk'!$B$6:$B$18,0)),0)</f>
        <v>0</v>
      </c>
      <c r="E13" s="30" t="n">
        <f aca="false">IFERROR(INDEX('Fra ByggKalk'!$E$6:$E$18,MATCH($A13,'Fra ByggKalk'!$B$6:$B$18,0)),0)*Oppsett!$C$12</f>
        <v>0</v>
      </c>
      <c r="F13" s="7"/>
      <c r="G13" s="20" t="n">
        <f aca="false">E13*Oppsett!$C$11</f>
        <v>0</v>
      </c>
      <c r="H13" s="20" t="n">
        <f aca="false">B13*Oppsett!$C$15</f>
        <v>0</v>
      </c>
      <c r="I13" s="20" t="n">
        <f aca="false">B13*Oppsett!$C$16</f>
        <v>0</v>
      </c>
      <c r="J13" s="20" t="n">
        <f aca="false">C13*Oppsett!$C$17</f>
        <v>0</v>
      </c>
      <c r="K13" s="20" t="n">
        <f aca="false">(D13+G13+F13+H13+I13+J13)*Oppsett!$C$18</f>
        <v>0</v>
      </c>
      <c r="L13" s="31" t="n">
        <f aca="false">SUM(D13,F13,G13,H13,I13,J13,K13)</f>
        <v>0</v>
      </c>
      <c r="M13" s="20" t="n">
        <f aca="false">D13*(1+Oppsett!$C$22)*(1+Oppsett!$C$33)</f>
        <v>0</v>
      </c>
      <c r="N13" s="20" t="n">
        <f aca="false">G13*(1+Oppsett!$C$23)*(1+Oppsett!$C$33)</f>
        <v>0</v>
      </c>
      <c r="O13" s="20" t="n">
        <f aca="false">F13*(1+Oppsett!$C$24)*(1+Oppsett!$C$33)</f>
        <v>0</v>
      </c>
      <c r="P13" s="20" t="n">
        <f aca="false">H13*(1+Oppsett!$C$25)*(1+Oppsett!$C$33)</f>
        <v>0</v>
      </c>
      <c r="Q13" s="20" t="n">
        <f aca="false">I13*(1+Oppsett!$C$26)*(1+Oppsett!$C$33)</f>
        <v>0</v>
      </c>
      <c r="R13" s="20" t="n">
        <f aca="false">J13*(1+Oppsett!$C$27)*(1+Oppsett!$C$33)</f>
        <v>0</v>
      </c>
      <c r="S13" s="20" t="n">
        <f aca="false">K13*(1+Oppsett!$C$28)*(1+Oppsett!$C$33)</f>
        <v>0</v>
      </c>
      <c r="T13" s="20" t="n">
        <f aca="false">SUM(M13:S13)*Oppsett!$C$29</f>
        <v>0</v>
      </c>
      <c r="U13" s="31" t="n">
        <f aca="false">SUM(M13:T13)</f>
        <v>0</v>
      </c>
      <c r="V13" s="31" t="n">
        <f aca="false">U13*(1+Oppsett!$C$32)</f>
        <v>0</v>
      </c>
      <c r="W13" s="20" t="n">
        <f aca="false">U13-L13</f>
        <v>0</v>
      </c>
      <c r="X13" s="32" t="str">
        <f aca="false">IF(U13=0,"",W13/U13)</f>
        <v/>
      </c>
      <c r="Y13" s="20" t="str">
        <f aca="false">IF(B13=0,"",V13/B13)</f>
        <v/>
      </c>
      <c r="Z13" s="33" t="str">
        <f aca="false">IF(B13=0,"",E13/B13)</f>
        <v/>
      </c>
    </row>
    <row r="14" customFormat="false" ht="15" hidden="false" customHeight="false" outlineLevel="0" collapsed="false">
      <c r="A14" s="5"/>
      <c r="B14" s="28"/>
      <c r="C14" s="28"/>
      <c r="D14" s="29" t="n">
        <f aca="false">IFERROR(INDEX('Fra ByggKalk'!$D$6:$D$18,MATCH($A14,'Fra ByggKalk'!$B$6:$B$18,0)),0)</f>
        <v>0</v>
      </c>
      <c r="E14" s="30" t="n">
        <f aca="false">IFERROR(INDEX('Fra ByggKalk'!$E$6:$E$18,MATCH($A14,'Fra ByggKalk'!$B$6:$B$18,0)),0)*Oppsett!$C$12</f>
        <v>0</v>
      </c>
      <c r="F14" s="7"/>
      <c r="G14" s="20" t="n">
        <f aca="false">E14*Oppsett!$C$11</f>
        <v>0</v>
      </c>
      <c r="H14" s="20" t="n">
        <f aca="false">B14*Oppsett!$C$15</f>
        <v>0</v>
      </c>
      <c r="I14" s="20" t="n">
        <f aca="false">B14*Oppsett!$C$16</f>
        <v>0</v>
      </c>
      <c r="J14" s="20" t="n">
        <f aca="false">C14*Oppsett!$C$17</f>
        <v>0</v>
      </c>
      <c r="K14" s="20" t="n">
        <f aca="false">(D14+G14+F14+H14+I14+J14)*Oppsett!$C$18</f>
        <v>0</v>
      </c>
      <c r="L14" s="31" t="n">
        <f aca="false">SUM(D14,F14,G14,H14,I14,J14,K14)</f>
        <v>0</v>
      </c>
      <c r="M14" s="20" t="n">
        <f aca="false">D14*(1+Oppsett!$C$22)*(1+Oppsett!$C$33)</f>
        <v>0</v>
      </c>
      <c r="N14" s="20" t="n">
        <f aca="false">G14*(1+Oppsett!$C$23)*(1+Oppsett!$C$33)</f>
        <v>0</v>
      </c>
      <c r="O14" s="20" t="n">
        <f aca="false">F14*(1+Oppsett!$C$24)*(1+Oppsett!$C$33)</f>
        <v>0</v>
      </c>
      <c r="P14" s="20" t="n">
        <f aca="false">H14*(1+Oppsett!$C$25)*(1+Oppsett!$C$33)</f>
        <v>0</v>
      </c>
      <c r="Q14" s="20" t="n">
        <f aca="false">I14*(1+Oppsett!$C$26)*(1+Oppsett!$C$33)</f>
        <v>0</v>
      </c>
      <c r="R14" s="20" t="n">
        <f aca="false">J14*(1+Oppsett!$C$27)*(1+Oppsett!$C$33)</f>
        <v>0</v>
      </c>
      <c r="S14" s="20" t="n">
        <f aca="false">K14*(1+Oppsett!$C$28)*(1+Oppsett!$C$33)</f>
        <v>0</v>
      </c>
      <c r="T14" s="20" t="n">
        <f aca="false">SUM(M14:S14)*Oppsett!$C$29</f>
        <v>0</v>
      </c>
      <c r="U14" s="31" t="n">
        <f aca="false">SUM(M14:T14)</f>
        <v>0</v>
      </c>
      <c r="V14" s="31" t="n">
        <f aca="false">U14*(1+Oppsett!$C$32)</f>
        <v>0</v>
      </c>
      <c r="W14" s="20" t="n">
        <f aca="false">U14-L14</f>
        <v>0</v>
      </c>
      <c r="X14" s="32" t="str">
        <f aca="false">IF(U14=0,"",W14/U14)</f>
        <v/>
      </c>
      <c r="Y14" s="20" t="str">
        <f aca="false">IF(B14=0,"",V14/B14)</f>
        <v/>
      </c>
      <c r="Z14" s="33" t="str">
        <f aca="false">IF(B14=0,"",E14/B14)</f>
        <v/>
      </c>
    </row>
    <row r="15" customFormat="false" ht="15" hidden="false" customHeight="false" outlineLevel="0" collapsed="false">
      <c r="A15" s="5"/>
      <c r="B15" s="28"/>
      <c r="C15" s="28"/>
      <c r="D15" s="29" t="n">
        <f aca="false">IFERROR(INDEX('Fra ByggKalk'!$D$6:$D$18,MATCH($A15,'Fra ByggKalk'!$B$6:$B$18,0)),0)</f>
        <v>0</v>
      </c>
      <c r="E15" s="30" t="n">
        <f aca="false">IFERROR(INDEX('Fra ByggKalk'!$E$6:$E$18,MATCH($A15,'Fra ByggKalk'!$B$6:$B$18,0)),0)*Oppsett!$C$12</f>
        <v>0</v>
      </c>
      <c r="F15" s="7"/>
      <c r="G15" s="20" t="n">
        <f aca="false">E15*Oppsett!$C$11</f>
        <v>0</v>
      </c>
      <c r="H15" s="20" t="n">
        <f aca="false">B15*Oppsett!$C$15</f>
        <v>0</v>
      </c>
      <c r="I15" s="20" t="n">
        <f aca="false">B15*Oppsett!$C$16</f>
        <v>0</v>
      </c>
      <c r="J15" s="20" t="n">
        <f aca="false">C15*Oppsett!$C$17</f>
        <v>0</v>
      </c>
      <c r="K15" s="20" t="n">
        <f aca="false">(D15+G15+F15+H15+I15+J15)*Oppsett!$C$18</f>
        <v>0</v>
      </c>
      <c r="L15" s="31" t="n">
        <f aca="false">SUM(D15,F15,G15,H15,I15,J15,K15)</f>
        <v>0</v>
      </c>
      <c r="M15" s="20" t="n">
        <f aca="false">D15*(1+Oppsett!$C$22)*(1+Oppsett!$C$33)</f>
        <v>0</v>
      </c>
      <c r="N15" s="20" t="n">
        <f aca="false">G15*(1+Oppsett!$C$23)*(1+Oppsett!$C$33)</f>
        <v>0</v>
      </c>
      <c r="O15" s="20" t="n">
        <f aca="false">F15*(1+Oppsett!$C$24)*(1+Oppsett!$C$33)</f>
        <v>0</v>
      </c>
      <c r="P15" s="20" t="n">
        <f aca="false">H15*(1+Oppsett!$C$25)*(1+Oppsett!$C$33)</f>
        <v>0</v>
      </c>
      <c r="Q15" s="20" t="n">
        <f aca="false">I15*(1+Oppsett!$C$26)*(1+Oppsett!$C$33)</f>
        <v>0</v>
      </c>
      <c r="R15" s="20" t="n">
        <f aca="false">J15*(1+Oppsett!$C$27)*(1+Oppsett!$C$33)</f>
        <v>0</v>
      </c>
      <c r="S15" s="20" t="n">
        <f aca="false">K15*(1+Oppsett!$C$28)*(1+Oppsett!$C$33)</f>
        <v>0</v>
      </c>
      <c r="T15" s="20" t="n">
        <f aca="false">SUM(M15:S15)*Oppsett!$C$29</f>
        <v>0</v>
      </c>
      <c r="U15" s="31" t="n">
        <f aca="false">SUM(M15:T15)</f>
        <v>0</v>
      </c>
      <c r="V15" s="31" t="n">
        <f aca="false">U15*(1+Oppsett!$C$32)</f>
        <v>0</v>
      </c>
      <c r="W15" s="20" t="n">
        <f aca="false">U15-L15</f>
        <v>0</v>
      </c>
      <c r="X15" s="32" t="str">
        <f aca="false">IF(U15=0,"",W15/U15)</f>
        <v/>
      </c>
      <c r="Y15" s="20" t="str">
        <f aca="false">IF(B15=0,"",V15/B15)</f>
        <v/>
      </c>
      <c r="Z15" s="33" t="str">
        <f aca="false">IF(B15=0,"",E15/B15)</f>
        <v/>
      </c>
    </row>
    <row r="16" customFormat="false" ht="15" hidden="false" customHeight="false" outlineLevel="0" collapsed="false">
      <c r="A16" s="5"/>
      <c r="B16" s="28"/>
      <c r="C16" s="28"/>
      <c r="D16" s="29" t="n">
        <f aca="false">IFERROR(INDEX('Fra ByggKalk'!$D$6:$D$18,MATCH($A16,'Fra ByggKalk'!$B$6:$B$18,0)),0)</f>
        <v>0</v>
      </c>
      <c r="E16" s="30" t="n">
        <f aca="false">IFERROR(INDEX('Fra ByggKalk'!$E$6:$E$18,MATCH($A16,'Fra ByggKalk'!$B$6:$B$18,0)),0)*Oppsett!$C$12</f>
        <v>0</v>
      </c>
      <c r="F16" s="7"/>
      <c r="G16" s="20" t="n">
        <f aca="false">E16*Oppsett!$C$11</f>
        <v>0</v>
      </c>
      <c r="H16" s="20" t="n">
        <f aca="false">B16*Oppsett!$C$15</f>
        <v>0</v>
      </c>
      <c r="I16" s="20" t="n">
        <f aca="false">B16*Oppsett!$C$16</f>
        <v>0</v>
      </c>
      <c r="J16" s="20" t="n">
        <f aca="false">C16*Oppsett!$C$17</f>
        <v>0</v>
      </c>
      <c r="K16" s="20" t="n">
        <f aca="false">(D16+G16+F16+H16+I16+J16)*Oppsett!$C$18</f>
        <v>0</v>
      </c>
      <c r="L16" s="31" t="n">
        <f aca="false">SUM(D16,F16,G16,H16,I16,J16,K16)</f>
        <v>0</v>
      </c>
      <c r="M16" s="20" t="n">
        <f aca="false">D16*(1+Oppsett!$C$22)*(1+Oppsett!$C$33)</f>
        <v>0</v>
      </c>
      <c r="N16" s="20" t="n">
        <f aca="false">G16*(1+Oppsett!$C$23)*(1+Oppsett!$C$33)</f>
        <v>0</v>
      </c>
      <c r="O16" s="20" t="n">
        <f aca="false">F16*(1+Oppsett!$C$24)*(1+Oppsett!$C$33)</f>
        <v>0</v>
      </c>
      <c r="P16" s="20" t="n">
        <f aca="false">H16*(1+Oppsett!$C$25)*(1+Oppsett!$C$33)</f>
        <v>0</v>
      </c>
      <c r="Q16" s="20" t="n">
        <f aca="false">I16*(1+Oppsett!$C$26)*(1+Oppsett!$C$33)</f>
        <v>0</v>
      </c>
      <c r="R16" s="20" t="n">
        <f aca="false">J16*(1+Oppsett!$C$27)*(1+Oppsett!$C$33)</f>
        <v>0</v>
      </c>
      <c r="S16" s="20" t="n">
        <f aca="false">K16*(1+Oppsett!$C$28)*(1+Oppsett!$C$33)</f>
        <v>0</v>
      </c>
      <c r="T16" s="20" t="n">
        <f aca="false">SUM(M16:S16)*Oppsett!$C$29</f>
        <v>0</v>
      </c>
      <c r="U16" s="31" t="n">
        <f aca="false">SUM(M16:T16)</f>
        <v>0</v>
      </c>
      <c r="V16" s="31" t="n">
        <f aca="false">U16*(1+Oppsett!$C$32)</f>
        <v>0</v>
      </c>
      <c r="W16" s="20" t="n">
        <f aca="false">U16-L16</f>
        <v>0</v>
      </c>
      <c r="X16" s="32" t="str">
        <f aca="false">IF(U16=0,"",W16/U16)</f>
        <v/>
      </c>
      <c r="Y16" s="20" t="str">
        <f aca="false">IF(B16=0,"",V16/B16)</f>
        <v/>
      </c>
      <c r="Z16" s="33" t="str">
        <f aca="false">IF(B16=0,"",E16/B16)</f>
        <v/>
      </c>
    </row>
    <row r="17" customFormat="false" ht="15" hidden="false" customHeight="false" outlineLevel="0" collapsed="false">
      <c r="A17" s="5"/>
      <c r="B17" s="28"/>
      <c r="C17" s="28"/>
      <c r="D17" s="29" t="n">
        <f aca="false">IFERROR(INDEX('Fra ByggKalk'!$D$6:$D$18,MATCH($A17,'Fra ByggKalk'!$B$6:$B$18,0)),0)</f>
        <v>0</v>
      </c>
      <c r="E17" s="30" t="n">
        <f aca="false">IFERROR(INDEX('Fra ByggKalk'!$E$6:$E$18,MATCH($A17,'Fra ByggKalk'!$B$6:$B$18,0)),0)*Oppsett!$C$12</f>
        <v>0</v>
      </c>
      <c r="F17" s="7"/>
      <c r="G17" s="20" t="n">
        <f aca="false">E17*Oppsett!$C$11</f>
        <v>0</v>
      </c>
      <c r="H17" s="20" t="n">
        <f aca="false">B17*Oppsett!$C$15</f>
        <v>0</v>
      </c>
      <c r="I17" s="20" t="n">
        <f aca="false">B17*Oppsett!$C$16</f>
        <v>0</v>
      </c>
      <c r="J17" s="20" t="n">
        <f aca="false">C17*Oppsett!$C$17</f>
        <v>0</v>
      </c>
      <c r="K17" s="20" t="n">
        <f aca="false">(D17+G17+F17+H17+I17+J17)*Oppsett!$C$18</f>
        <v>0</v>
      </c>
      <c r="L17" s="31" t="n">
        <f aca="false">SUM(D17,F17,G17,H17,I17,J17,K17)</f>
        <v>0</v>
      </c>
      <c r="M17" s="20" t="n">
        <f aca="false">D17*(1+Oppsett!$C$22)*(1+Oppsett!$C$33)</f>
        <v>0</v>
      </c>
      <c r="N17" s="20" t="n">
        <f aca="false">G17*(1+Oppsett!$C$23)*(1+Oppsett!$C$33)</f>
        <v>0</v>
      </c>
      <c r="O17" s="20" t="n">
        <f aca="false">F17*(1+Oppsett!$C$24)*(1+Oppsett!$C$33)</f>
        <v>0</v>
      </c>
      <c r="P17" s="20" t="n">
        <f aca="false">H17*(1+Oppsett!$C$25)*(1+Oppsett!$C$33)</f>
        <v>0</v>
      </c>
      <c r="Q17" s="20" t="n">
        <f aca="false">I17*(1+Oppsett!$C$26)*(1+Oppsett!$C$33)</f>
        <v>0</v>
      </c>
      <c r="R17" s="20" t="n">
        <f aca="false">J17*(1+Oppsett!$C$27)*(1+Oppsett!$C$33)</f>
        <v>0</v>
      </c>
      <c r="S17" s="20" t="n">
        <f aca="false">K17*(1+Oppsett!$C$28)*(1+Oppsett!$C$33)</f>
        <v>0</v>
      </c>
      <c r="T17" s="20" t="n">
        <f aca="false">SUM(M17:S17)*Oppsett!$C$29</f>
        <v>0</v>
      </c>
      <c r="U17" s="31" t="n">
        <f aca="false">SUM(M17:T17)</f>
        <v>0</v>
      </c>
      <c r="V17" s="31" t="n">
        <f aca="false">U17*(1+Oppsett!$C$32)</f>
        <v>0</v>
      </c>
      <c r="W17" s="20" t="n">
        <f aca="false">U17-L17</f>
        <v>0</v>
      </c>
      <c r="X17" s="32" t="str">
        <f aca="false">IF(U17=0,"",W17/U17)</f>
        <v/>
      </c>
      <c r="Y17" s="20" t="str">
        <f aca="false">IF(B17=0,"",V17/B17)</f>
        <v/>
      </c>
      <c r="Z17" s="33" t="str">
        <f aca="false">IF(B17=0,"",E17/B17)</f>
        <v/>
      </c>
    </row>
    <row r="19" customFormat="false" ht="15" hidden="false" customHeight="false" outlineLevel="0" collapsed="false">
      <c r="A19" s="34" t="s">
        <v>93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 t="n">
        <f aca="false">SUM(L6:L17)</f>
        <v>6519870</v>
      </c>
      <c r="M19" s="35"/>
      <c r="N19" s="35"/>
      <c r="O19" s="35"/>
      <c r="P19" s="35"/>
      <c r="Q19" s="35"/>
      <c r="R19" s="35"/>
      <c r="S19" s="35"/>
      <c r="T19" s="35"/>
      <c r="U19" s="36" t="n">
        <f aca="false">SUM(U6:U17)</f>
        <v>8622948.88</v>
      </c>
      <c r="V19" s="36" t="n">
        <f aca="false">SUM(V6:V17)</f>
        <v>10778686.1</v>
      </c>
      <c r="W19" s="36" t="n">
        <f aca="false">SUM(W6:W17)</f>
        <v>2103078.88</v>
      </c>
      <c r="X19" s="37" t="n">
        <f aca="false">IFERROR(AVERAGE(X6:X17),"")</f>
        <v>0.243611687475541</v>
      </c>
      <c r="Y19" s="36" t="n">
        <f aca="false">IFERROR(AVERAGE(Y6:Y17),"")</f>
        <v>27661.5012727273</v>
      </c>
      <c r="Z19" s="38" t="n">
        <f aca="false">IFERROR(AVERAGE(Z6:Z17),"")</f>
        <v>9.9991452991453</v>
      </c>
    </row>
    <row r="21" customFormat="false" ht="15" hidden="false" customHeight="false" outlineLevel="0" collapsed="false">
      <c r="A21" s="39" t="s">
        <v>94</v>
      </c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5">
    <mergeCell ref="A4:F4"/>
    <mergeCell ref="G4:L4"/>
    <mergeCell ref="M4:T4"/>
    <mergeCell ref="U4:Z4"/>
    <mergeCell ref="A21:J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4" min="3" style="0" width="18"/>
    <col collapsed="false" customWidth="true" hidden="false" outlineLevel="0" max="5" min="5" style="0" width="4"/>
    <col collapsed="false" customWidth="true" hidden="false" outlineLevel="0" max="6" min="6" style="0" width="46"/>
  </cols>
  <sheetData>
    <row r="2" customFormat="false" ht="19.7" hidden="false" customHeight="false" outlineLevel="0" collapsed="false">
      <c r="B2" s="40" t="str">
        <f aca="false">Oppsett!C6</f>
        <v>Ditt Byggmesterfirma AS</v>
      </c>
    </row>
    <row r="3" customFormat="false" ht="15" hidden="false" customHeight="false" outlineLevel="0" collapsed="false">
      <c r="B3" s="2" t="str">
        <f aca="false">CONCATENATE("Org.nr. ",Oppsett!C7)</f>
        <v>Org.nr. 000 000 000</v>
      </c>
    </row>
    <row r="5" customFormat="false" ht="18.55" hidden="false" customHeight="false" outlineLevel="0" collapsed="false">
      <c r="B5" s="1" t="s">
        <v>95</v>
      </c>
    </row>
    <row r="7" customFormat="false" ht="15" hidden="false" customHeight="false" outlineLevel="0" collapsed="false">
      <c r="B7" s="10" t="s">
        <v>56</v>
      </c>
      <c r="C7" s="5" t="s">
        <v>62</v>
      </c>
      <c r="D7" s="5"/>
      <c r="F7" s="14" t="s">
        <v>96</v>
      </c>
    </row>
    <row r="8" customFormat="false" ht="15" hidden="false" customHeight="false" outlineLevel="0" collapsed="false">
      <c r="B8" s="10" t="s">
        <v>97</v>
      </c>
      <c r="C8" s="41" t="n">
        <f aca="false">IFERROR(INDEX(Kalkyleoversikt!$B$6:$B$17,MATCH($C$7,Kalkyleoversikt!$A$6:$A$17,0)),0)</f>
        <v>110</v>
      </c>
    </row>
    <row r="9" customFormat="false" ht="15" hidden="false" customHeight="false" outlineLevel="0" collapsed="false">
      <c r="B9" s="10" t="s">
        <v>98</v>
      </c>
      <c r="C9" s="41" t="n">
        <f aca="false">IFERROR(INDEX(Kalkyleoversikt!$C$6:$C$17,MATCH($C$7,Kalkyleoversikt!$A$6:$A$17,0)),0)</f>
        <v>118</v>
      </c>
    </row>
    <row r="10" customFormat="false" ht="15" hidden="false" customHeight="false" outlineLevel="0" collapsed="false">
      <c r="B10" s="10" t="s">
        <v>99</v>
      </c>
      <c r="C10" s="5" t="s">
        <v>9</v>
      </c>
    </row>
    <row r="11" customFormat="false" ht="15" hidden="false" customHeight="false" outlineLevel="0" collapsed="false">
      <c r="B11" s="10" t="s">
        <v>100</v>
      </c>
      <c r="C11" s="5" t="s">
        <v>101</v>
      </c>
    </row>
    <row r="13" customFormat="false" ht="21.75" hidden="false" customHeight="true" outlineLevel="0" collapsed="false">
      <c r="B13" s="3" t="s">
        <v>102</v>
      </c>
      <c r="C13" s="3"/>
      <c r="D13" s="3"/>
    </row>
    <row r="14" customFormat="false" ht="22.35" hidden="false" customHeight="false" outlineLevel="0" collapsed="false">
      <c r="B14" s="10" t="s">
        <v>26</v>
      </c>
      <c r="C14" s="11" t="s">
        <v>103</v>
      </c>
      <c r="D14" s="11" t="s">
        <v>104</v>
      </c>
      <c r="F14" s="6" t="s">
        <v>105</v>
      </c>
    </row>
    <row r="15" customFormat="false" ht="15" hidden="false" customHeight="false" outlineLevel="0" collapsed="false">
      <c r="B15" s="16" t="s">
        <v>106</v>
      </c>
      <c r="C15" s="42" t="s">
        <v>107</v>
      </c>
      <c r="D15" s="20" t="n">
        <f aca="false">IF(LOWER($C15)="ja",IFERROR(INDEX(Kalkyleoversikt!$M$6:$M$17,MATCH($C$7,Kalkyleoversikt!$A$6:$A$17,0)),0)*(1+Oppsett!$C$32),0)</f>
        <v>744000</v>
      </c>
    </row>
    <row r="16" customFormat="false" ht="15" hidden="false" customHeight="false" outlineLevel="0" collapsed="false">
      <c r="B16" s="16" t="s">
        <v>108</v>
      </c>
      <c r="C16" s="42" t="s">
        <v>107</v>
      </c>
      <c r="D16" s="20" t="n">
        <f aca="false">IF(LOWER($C16)="ja",IFERROR(INDEX(Kalkyleoversikt!$N$6:$N$17,MATCH($C$7,Kalkyleoversikt!$A$6:$A$17,0)),0)*(1+Oppsett!$C$32),0)</f>
        <v>1355750</v>
      </c>
    </row>
    <row r="17" customFormat="false" ht="15" hidden="false" customHeight="false" outlineLevel="0" collapsed="false">
      <c r="B17" s="16" t="s">
        <v>33</v>
      </c>
      <c r="C17" s="42" t="s">
        <v>107</v>
      </c>
      <c r="D17" s="20" t="n">
        <f aca="false">IF(LOWER($C17)="ja",IFERROR(INDEX(Kalkyleoversikt!$O$6:$O$17,MATCH($C$7,Kalkyleoversikt!$A$6:$A$17,0)),0)*(1+Oppsett!$C$32),0)</f>
        <v>79062.5</v>
      </c>
    </row>
    <row r="18" customFormat="false" ht="15" hidden="false" customHeight="false" outlineLevel="0" collapsed="false">
      <c r="B18" s="16" t="s">
        <v>35</v>
      </c>
      <c r="C18" s="42" t="s">
        <v>107</v>
      </c>
      <c r="D18" s="20" t="n">
        <f aca="false">IF(LOWER($C18)="ja",IFERROR(INDEX(Kalkyleoversikt!$P$6:$P$17,MATCH($C$7,Kalkyleoversikt!$A$6:$A$17,0)),0)*(1+Oppsett!$C$32),0)</f>
        <v>173937.5</v>
      </c>
    </row>
    <row r="19" customFormat="false" ht="15" hidden="false" customHeight="false" outlineLevel="0" collapsed="false">
      <c r="B19" s="16" t="s">
        <v>37</v>
      </c>
      <c r="C19" s="42" t="s">
        <v>107</v>
      </c>
      <c r="D19" s="20" t="n">
        <f aca="false">IF(LOWER($C19)="ja",IFERROR(INDEX(Kalkyleoversikt!$Q$6:$Q$17,MATCH($C$7,Kalkyleoversikt!$A$6:$A$17,0)),0)*(1+Oppsett!$C$32),0)</f>
        <v>196625</v>
      </c>
    </row>
    <row r="20" customFormat="false" ht="15" hidden="false" customHeight="false" outlineLevel="0" collapsed="false">
      <c r="B20" s="16" t="s">
        <v>38</v>
      </c>
      <c r="C20" s="42" t="s">
        <v>107</v>
      </c>
      <c r="D20" s="20" t="n">
        <f aca="false">IF(LOWER($C20)="ja",IFERROR(INDEX(Kalkyleoversikt!$R$6:$R$17,MATCH($C$7,Kalkyleoversikt!$A$6:$A$17,0)),0)*(1+Oppsett!$C$32),0)</f>
        <v>283937.5</v>
      </c>
    </row>
    <row r="21" customFormat="false" ht="15" hidden="false" customHeight="false" outlineLevel="0" collapsed="false">
      <c r="B21" s="16" t="s">
        <v>39</v>
      </c>
      <c r="C21" s="42" t="s">
        <v>107</v>
      </c>
      <c r="D21" s="20" t="n">
        <f aca="false">IF(LOWER($C21)="ja",IFERROR(INDEX(Kalkyleoversikt!$S$6:$S$17,MATCH($C$7,Kalkyleoversikt!$A$6:$A$17,0)),0)*(1+Oppsett!$C$32),0)</f>
        <v>122031.25</v>
      </c>
    </row>
    <row r="22" customFormat="false" ht="15" hidden="false" customHeight="false" outlineLevel="0" collapsed="false">
      <c r="B22" s="16" t="s">
        <v>40</v>
      </c>
      <c r="C22" s="42" t="s">
        <v>107</v>
      </c>
      <c r="D22" s="20" t="n">
        <f aca="false">IF(LOWER($C22)="ja",IFERROR(INDEX(Kalkyleoversikt!$T$6:$T$17,MATCH($C$7,Kalkyleoversikt!$A$6:$A$17,0)),0)*(1+Oppsett!$C$32),0)</f>
        <v>118213.75</v>
      </c>
    </row>
    <row r="23" customFormat="false" ht="21.75" hidden="false" customHeight="true" outlineLevel="0" collapsed="false">
      <c r="B23" s="43" t="s">
        <v>109</v>
      </c>
      <c r="C23" s="44"/>
      <c r="D23" s="45" t="n">
        <f aca="false">SUM(D15:D22)</f>
        <v>3073557.5</v>
      </c>
    </row>
    <row r="24" customFormat="false" ht="15" hidden="false" customHeight="false" outlineLevel="0" collapsed="false">
      <c r="B24" s="16" t="s">
        <v>110</v>
      </c>
      <c r="D24" s="20" t="n">
        <f aca="false">D23-D23/(1+Oppsett!$C$32)</f>
        <v>614711.5</v>
      </c>
    </row>
    <row r="25" customFormat="false" ht="15" hidden="false" customHeight="false" outlineLevel="0" collapsed="false">
      <c r="B25" s="16" t="s">
        <v>111</v>
      </c>
      <c r="D25" s="20" t="n">
        <f aca="false">IFERROR(D23/C8,"")</f>
        <v>27941.4318181818</v>
      </c>
    </row>
    <row r="27" customFormat="false" ht="21.75" hidden="false" customHeight="true" outlineLevel="0" collapsed="false">
      <c r="B27" s="3" t="s">
        <v>112</v>
      </c>
      <c r="C27" s="3"/>
      <c r="D27" s="3"/>
    </row>
    <row r="28" customFormat="false" ht="15" hidden="false" customHeight="false" outlineLevel="0" collapsed="false">
      <c r="B28" s="46" t="s">
        <v>113</v>
      </c>
      <c r="C28" s="46"/>
      <c r="D28" s="46"/>
    </row>
    <row r="29" customFormat="false" ht="15" hidden="false" customHeight="false" outlineLevel="0" collapsed="false">
      <c r="B29" s="46" t="s">
        <v>114</v>
      </c>
      <c r="C29" s="46"/>
      <c r="D29" s="46"/>
    </row>
    <row r="30" customFormat="false" ht="15" hidden="false" customHeight="false" outlineLevel="0" collapsed="false">
      <c r="B30" s="46" t="s">
        <v>115</v>
      </c>
      <c r="C30" s="46"/>
      <c r="D30" s="46"/>
    </row>
    <row r="31" customFormat="false" ht="15" hidden="false" customHeight="false" outlineLevel="0" collapsed="false">
      <c r="B31" s="46" t="s">
        <v>116</v>
      </c>
      <c r="C31" s="46"/>
      <c r="D31" s="46"/>
    </row>
    <row r="32" customFormat="false" ht="15" hidden="false" customHeight="false" outlineLevel="0" collapsed="false">
      <c r="B32" s="46" t="s">
        <v>117</v>
      </c>
      <c r="C32" s="46"/>
      <c r="D32" s="46"/>
    </row>
    <row r="33" customFormat="false" ht="15" hidden="false" customHeight="false" outlineLevel="0" collapsed="false">
      <c r="B33" s="46" t="s">
        <v>118</v>
      </c>
      <c r="C33" s="46"/>
      <c r="D33" s="46"/>
    </row>
    <row r="34" customFormat="false" ht="15" hidden="false" customHeight="false" outlineLevel="0" collapsed="false">
      <c r="B34" s="46" t="s">
        <v>119</v>
      </c>
      <c r="C34" s="46"/>
      <c r="D34" s="46"/>
    </row>
    <row r="35" customFormat="false" ht="15" hidden="false" customHeight="false" outlineLevel="0" collapsed="false">
      <c r="B35" s="2" t="s">
        <v>120</v>
      </c>
    </row>
    <row r="37" customFormat="false" ht="15" hidden="false" customHeight="false" outlineLevel="0" collapsed="false">
      <c r="B37" s="47" t="s">
        <v>121</v>
      </c>
    </row>
    <row r="38" customFormat="false" ht="23.85" hidden="false" customHeight="false" outlineLevel="0" collapsed="false">
      <c r="B38" s="48" t="str">
        <f aca="false">CONCATENATE("Prisen bygger på kalkyle datert ",Oppsett!C8,", med materialpriser fra leverandørens prisfil på den datoen.")</f>
        <v>Prisen bygger på kalkyle datert 2026-09-05, med materialpriser fra leverandørens prisfil på den datoen.</v>
      </c>
      <c r="C38" s="48"/>
      <c r="D38" s="48"/>
    </row>
    <row r="39" customFormat="false" ht="15" hidden="false" customHeight="true" outlineLevel="0" collapsed="false">
      <c r="B39" s="48" t="s">
        <v>122</v>
      </c>
      <c r="C39" s="48"/>
      <c r="D39" s="48"/>
    </row>
    <row r="40" customFormat="false" ht="15" hidden="false" customHeight="true" outlineLevel="0" collapsed="false">
      <c r="B40" s="48" t="s">
        <v>123</v>
      </c>
      <c r="C40" s="48"/>
      <c r="D40" s="48"/>
    </row>
    <row r="41" customFormat="false" ht="15" hidden="false" customHeight="true" outlineLevel="0" collapsed="false">
      <c r="B41" s="48" t="s">
        <v>124</v>
      </c>
      <c r="C41" s="48"/>
      <c r="D41" s="48"/>
    </row>
    <row r="42" customFormat="false" ht="15" hidden="false" customHeight="true" outlineLevel="0" collapsed="false">
      <c r="B42" s="48" t="s">
        <v>125</v>
      </c>
      <c r="C42" s="48"/>
      <c r="D42" s="48"/>
    </row>
    <row r="45" customFormat="false" ht="15" hidden="false" customHeight="false" outlineLevel="0" collapsed="false">
      <c r="B45" s="49" t="s">
        <v>126</v>
      </c>
      <c r="D45" s="49" t="s">
        <v>127</v>
      </c>
    </row>
    <row r="46" customFormat="false" ht="15" hidden="false" customHeight="false" outlineLevel="0" collapsed="false">
      <c r="B46" s="50"/>
      <c r="D46" s="50"/>
    </row>
    <row r="49" customFormat="false" ht="15" hidden="false" customHeight="false" outlineLevel="0" collapsed="false">
      <c r="B49" s="51" t="s">
        <v>128</v>
      </c>
    </row>
    <row r="50" customFormat="false" ht="15" hidden="false" customHeight="false" outlineLevel="0" collapsed="false">
      <c r="B50" s="16" t="s">
        <v>129</v>
      </c>
      <c r="D50" s="29" t="n">
        <f aca="false">IFERROR(INDEX(Kalkyleoversikt!$L$6:$L$17,MATCH($C$7,Kalkyleoversikt!$A$6:$A$17,0)),0)</f>
        <v>1863750</v>
      </c>
    </row>
    <row r="51" customFormat="false" ht="15" hidden="false" customHeight="false" outlineLevel="0" collapsed="false">
      <c r="B51" s="16" t="s">
        <v>130</v>
      </c>
      <c r="D51" s="29" t="n">
        <f aca="false">IFERROR(INDEX(Kalkyleoversikt!$W$6:$W$17,MATCH($C$7,Kalkyleoversikt!$A$6:$A$17,0)),0)</f>
        <v>595096</v>
      </c>
    </row>
    <row r="52" customFormat="false" ht="15" hidden="false" customHeight="false" outlineLevel="0" collapsed="false">
      <c r="B52" s="16" t="s">
        <v>131</v>
      </c>
      <c r="D52" s="52" t="n">
        <f aca="false">IFERROR(INDEX(Kalkyleoversikt!$X$6:$X$17,MATCH($C$7,Kalkyleoversikt!$A$6:$A$17,0)),"")</f>
        <v>0.242022477210854</v>
      </c>
    </row>
    <row r="53" customFormat="false" ht="15" hidden="false" customHeight="false" outlineLevel="0" collapsed="false">
      <c r="B53" s="16" t="s">
        <v>132</v>
      </c>
      <c r="D53" s="30" t="n">
        <f aca="false">IFERROR(INDEX(Kalkyleoversikt!$E$6:$E$17,MATCH($C$7,Kalkyleoversikt!$A$6:$A$17,0)),0)</f>
        <v>1100</v>
      </c>
    </row>
    <row r="54" customFormat="false" ht="15" hidden="false" customHeight="false" outlineLevel="0" collapsed="false">
      <c r="B54" s="16" t="s">
        <v>133</v>
      </c>
      <c r="D54" s="20" t="n">
        <f aca="false">Oppsett!C11*(1+Oppsett!C23)</f>
        <v>986</v>
      </c>
    </row>
  </sheetData>
  <mergeCells count="15">
    <mergeCell ref="C7:D7"/>
    <mergeCell ref="B13:D13"/>
    <mergeCell ref="B27:D27"/>
    <mergeCell ref="B28:D28"/>
    <mergeCell ref="B29:D29"/>
    <mergeCell ref="B30:D30"/>
    <mergeCell ref="B31:D31"/>
    <mergeCell ref="B32:D32"/>
    <mergeCell ref="B33:D33"/>
    <mergeCell ref="B34:D34"/>
    <mergeCell ref="B38:D38"/>
    <mergeCell ref="B39:D39"/>
    <mergeCell ref="B40:D40"/>
    <mergeCell ref="B41:D41"/>
    <mergeCell ref="B42:D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2026-09-05T11:49:33Z</dcterms:created>
  <dc:creator>openpyxl</dc:creator>
  <dc:description/>
  <dc:language>en-US</dc:language>
  <cp:lastModifiedBy/>
  <dcterms:modified xsi:type="dcterms:W3CDTF">2026-09-05T11:49:33Z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